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menarova\Documents\Usmernenie dekana 2022\"/>
    </mc:Choice>
  </mc:AlternateContent>
  <bookViews>
    <workbookView xWindow="0" yWindow="0" windowWidth="28800" windowHeight="14235" tabRatio="672" activeTab="6"/>
  </bookViews>
  <sheets>
    <sheet name="KALKULACNY LIST" sheetId="8" r:id="rId1"/>
    <sheet name="POVEROVACÍ LIST" sheetId="4" r:id="rId2"/>
    <sheet name="PREBERACI PROTOKOL" sheetId="5" r:id="rId3"/>
    <sheet name="ZIADOST O FAKTURACIU" sheetId="6" r:id="rId4"/>
    <sheet name="NÁVRH NA VÝPLATU ODMENY" sheetId="7" r:id="rId5"/>
    <sheet name="PRAVIDLA A ADMIN POSTUP" sheetId="2" state="hidden" r:id="rId6"/>
    <sheet name="Administratívny postup" sheetId="10" r:id="rId7"/>
  </sheets>
  <definedNames>
    <definedName name="OLE_LINK1" localSheetId="5">'PRAVIDLA A ADMIN POSTUP'!#REF!</definedName>
  </definedNames>
  <calcPr calcId="162913"/>
</workbook>
</file>

<file path=xl/calcChain.xml><?xml version="1.0" encoding="utf-8"?>
<calcChain xmlns="http://schemas.openxmlformats.org/spreadsheetml/2006/main">
  <c r="B9" i="6" l="1"/>
  <c r="L37" i="7" l="1"/>
  <c r="J8" i="7"/>
  <c r="J7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H8" i="7"/>
  <c r="D8" i="7"/>
  <c r="D7" i="7"/>
  <c r="B44" i="5"/>
  <c r="G22" i="5"/>
  <c r="E19" i="5"/>
  <c r="A43" i="4"/>
  <c r="E27" i="4"/>
  <c r="E25" i="4"/>
  <c r="F15" i="4"/>
  <c r="B25" i="6"/>
  <c r="E3" i="6"/>
  <c r="C30" i="8"/>
  <c r="C29" i="8"/>
  <c r="C31" i="8" l="1"/>
  <c r="C27" i="8"/>
  <c r="G51" i="8" l="1"/>
  <c r="G52" i="8"/>
  <c r="A30" i="8" s="1"/>
  <c r="F17" i="4" l="1"/>
  <c r="A29" i="8"/>
  <c r="B6" i="6"/>
  <c r="H7" i="7"/>
  <c r="O42" i="8"/>
  <c r="O38" i="8"/>
  <c r="L40" i="7" l="1"/>
  <c r="E25" i="6"/>
  <c r="L44" i="8"/>
  <c r="L45" i="8" s="1"/>
  <c r="L46" i="8" l="1"/>
  <c r="C42" i="8"/>
  <c r="M34" i="8"/>
  <c r="C17" i="8"/>
  <c r="C16" i="8"/>
  <c r="C15" i="8"/>
  <c r="C14" i="8"/>
  <c r="C13" i="8"/>
  <c r="C12" i="8"/>
  <c r="C11" i="8" l="1"/>
  <c r="C18" i="8" s="1"/>
  <c r="C19" i="8" s="1"/>
  <c r="J34" i="7"/>
  <c r="C20" i="8"/>
  <c r="C21" i="8" l="1"/>
  <c r="C32" i="8" s="1"/>
  <c r="C33" i="8" s="1"/>
  <c r="C34" i="8" s="1"/>
  <c r="C38" i="8" s="1"/>
  <c r="C40" i="8" l="1"/>
  <c r="C41" i="8" s="1"/>
  <c r="C43" i="8" s="1"/>
  <c r="C39" i="8"/>
</calcChain>
</file>

<file path=xl/sharedStrings.xml><?xml version="1.0" encoding="utf-8"?>
<sst xmlns="http://schemas.openxmlformats.org/spreadsheetml/2006/main" count="366" uniqueCount="304">
  <si>
    <t>Pracovisko:</t>
  </si>
  <si>
    <t>UVTE</t>
  </si>
  <si>
    <t>Obdobie riešenia:</t>
  </si>
  <si>
    <t>Zodpov. riešiteľ:</t>
  </si>
  <si>
    <t>0101E</t>
  </si>
  <si>
    <t>0102E</t>
  </si>
  <si>
    <t>Mzdy celkovo</t>
  </si>
  <si>
    <t>0106S</t>
  </si>
  <si>
    <t>Odvody celkovo</t>
  </si>
  <si>
    <t>0107S</t>
  </si>
  <si>
    <t>0110S</t>
  </si>
  <si>
    <t>Priame náklady:</t>
  </si>
  <si>
    <t>Materiál</t>
  </si>
  <si>
    <t>0200E</t>
  </si>
  <si>
    <t>0210E</t>
  </si>
  <si>
    <t>Cestovné</t>
  </si>
  <si>
    <t>0220E</t>
  </si>
  <si>
    <t>Priame náklady SPOLU</t>
  </si>
  <si>
    <t>0290S</t>
  </si>
  <si>
    <t>0590S</t>
  </si>
  <si>
    <t>0600S</t>
  </si>
  <si>
    <t>0700E</t>
  </si>
  <si>
    <t>0750E</t>
  </si>
  <si>
    <t>Zodpovedný riešiteľ:</t>
  </si>
  <si>
    <t>1000S</t>
  </si>
  <si>
    <t>1100E</t>
  </si>
  <si>
    <t>Čistý zisk (Základ pre daň - Daň zo zisk)</t>
  </si>
  <si>
    <t>Odvod pre R STU (1% z Príjmy z HZ)</t>
  </si>
  <si>
    <t>1110E</t>
  </si>
  <si>
    <t>Zisk na MTF (Čistý zisk - Odvod pre R STU)</t>
  </si>
  <si>
    <t>1120E</t>
  </si>
  <si>
    <t>Riaditeľ ústavu / Vedúci odboru:</t>
  </si>
  <si>
    <t>Hospod. výsledok pred zdanením (Základ pre daň)</t>
  </si>
  <si>
    <t>OSOBNÉ NÁKLADY riešiteľov</t>
  </si>
  <si>
    <t>Osobné náklady a odvody:</t>
  </si>
  <si>
    <t>SPOLU Osobné náklady riešiteľov =</t>
  </si>
  <si>
    <t>Titul Meno Priezvisko</t>
  </si>
  <si>
    <t>Objednávateľ:</t>
  </si>
  <si>
    <t>Zodpovedný zástupca zamestnávateľa:</t>
  </si>
  <si>
    <t>KALKULAČNÝ LIST</t>
  </si>
  <si>
    <t>[ EUR ]</t>
  </si>
  <si>
    <t>SÚHLASÍM:</t>
  </si>
  <si>
    <t>Číslo Podnikateľskej Činnosti :</t>
  </si>
  <si>
    <t>Číslo Kalkulačného Listu :</t>
  </si>
  <si>
    <t>Osobné Č.</t>
  </si>
  <si>
    <t>PRAVIDLÁ PRE VYKONÁVANIE PODNIKATEĽSKEJ ČINNOSTI NA MTF STU</t>
  </si>
  <si>
    <t>(1.2)</t>
  </si>
  <si>
    <t>Podnikateľská činnosť fakulty sa riadi všeobecne záväznými právnymi predpismi a vnútornými predpismi STU.</t>
  </si>
  <si>
    <t>(1.3)</t>
  </si>
  <si>
    <t>Náklady na podnikateľskú činnosť musia byť kryté výnosmi z nej. Prostriedky získané touto činnosťou používa fakulta na plnenie svojich úloh.</t>
  </si>
  <si>
    <t>(1.4)</t>
  </si>
  <si>
    <t>Dekan fakulty uzatvára zmluvy v rámci podnikateľskej činnosti podľa zásad určených štatútom STU.</t>
  </si>
  <si>
    <t>(1.5)</t>
  </si>
  <si>
    <t>Zariadenia fakulty, prístroje a výpočtová technika nesmú byť využívané na inú činnosť okrem pedagogickej, vedeckovýskumnej a podnikateľskej činnosti.</t>
  </si>
  <si>
    <t>Tabuľka č. 1 Doporučené hodinové sadzby.</t>
  </si>
  <si>
    <t>Kategórie zamestnancov</t>
  </si>
  <si>
    <t>[ Eur/h ]</t>
  </si>
  <si>
    <t>Profesor</t>
  </si>
  <si>
    <t>50,-</t>
  </si>
  <si>
    <t>Docent, Vedúci odboru</t>
  </si>
  <si>
    <t>40,-</t>
  </si>
  <si>
    <t>OA s PhD. (Dr., CSc.), Vedúci oddelenia</t>
  </si>
  <si>
    <t>30,-</t>
  </si>
  <si>
    <t>OA, Doktorand po Dizertačnej skúške</t>
  </si>
  <si>
    <t>25,-</t>
  </si>
  <si>
    <t>Asistent, Lektor, Doktorand pred Dizertačnou skúškou, študent Bc. a Ing. štúdia</t>
  </si>
  <si>
    <t>15,-</t>
  </si>
  <si>
    <t>Technik</t>
  </si>
  <si>
    <t>10,-</t>
  </si>
  <si>
    <t>Administratívny pracovník</t>
  </si>
  <si>
    <t>5,-</t>
  </si>
  <si>
    <t>Odmenu navrhne zodpovedný riešiteľ a potvrdí prodekan pre PČ. Odmena je splatná po úhrade faktúry odberateľom v najbližšom výplatnom období. Podmienkou vyplatenia odmeny je dokončenie a riadne odovzdanie práce, ktorú sa riešitelia zaviazali vykonať. Návrh na vyplatenie odmien podáva spolu s ostatnými dokladmi zodpovedný riešiteľ.</t>
  </si>
  <si>
    <t>Pre úlohy slúžiace na účinnejšie využitie zdrojov (prenájom majetku, poskytovanie ubytovania a stravovania pre verejnosť, dopravné a kopírovacie služby, služby a pod.) sa vydajú osobitné kalkulačné listy s inou štruktúrou kalkulačného vzorca, v závislosti od konkrétneho obsahu činnosti (prenájom, dopravné služby, kopírovacie služby a pod.).</t>
  </si>
  <si>
    <t xml:space="preserve">Administratívny postup </t>
  </si>
  <si>
    <t>pre vykonávanie podnikateľskej činnosti</t>
  </si>
  <si>
    <t>Pri začiatku:</t>
  </si>
  <si>
    <t xml:space="preserve">1. Objednávku resp. Zmluvu o dielo </t>
  </si>
  <si>
    <t>1 x</t>
  </si>
  <si>
    <t>alebo Žiadosť o vykonanie PČ usporiadaním konferencie, seminára a pod.</t>
  </si>
  <si>
    <t>spolu s Programom konferencie, seminára a pod.</t>
  </si>
  <si>
    <t>alebo Žiadosť o vykonanie PČ realizáciou kurzu, školenia a pod.</t>
  </si>
  <si>
    <t>spolu so Sylabami kurzu, školenia a pod.</t>
  </si>
  <si>
    <t>2. Kalkulačný list</t>
  </si>
  <si>
    <t>2 x</t>
  </si>
  <si>
    <t>3 x</t>
  </si>
  <si>
    <t>4. Poverovací list</t>
  </si>
  <si>
    <t>Pri čiastkových fakturáciách:</t>
  </si>
  <si>
    <t>časti predmetu Objednávky resp. Zmluvy o dielo</t>
  </si>
  <si>
    <t>2. Žiadosť o čiastkovú fakturáciu</t>
  </si>
  <si>
    <t xml:space="preserve">3. Návrh na výplatu odmeny (v súlade s čiastkovou fakturáciou) </t>
  </si>
  <si>
    <t xml:space="preserve">Pri ukončení: </t>
  </si>
  <si>
    <t>2. Žiadosť o záverečnú fakturáciu</t>
  </si>
  <si>
    <t>3. Vyhlásenie o ukončení čerpania priamych nákladov</t>
  </si>
  <si>
    <t>Vysvetlivky:</t>
  </si>
  <si>
    <t xml:space="preserve">PČ </t>
  </si>
  <si>
    <r>
      <t xml:space="preserve">–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odnikateľská </t>
    </r>
    <r>
      <rPr>
        <b/>
        <sz val="10"/>
        <rFont val="Arial"/>
        <family val="2"/>
        <charset val="238"/>
      </rPr>
      <t>Č</t>
    </r>
    <r>
      <rPr>
        <sz val="10"/>
        <rFont val="Arial"/>
        <family val="2"/>
        <charset val="238"/>
      </rPr>
      <t>innosť</t>
    </r>
  </si>
  <si>
    <r>
      <t xml:space="preserve">– </t>
    </r>
    <r>
      <rPr>
        <b/>
        <sz val="10"/>
        <rFont val="Arial"/>
        <family val="2"/>
        <charset val="238"/>
      </rPr>
      <t>Ú</t>
    </r>
    <r>
      <rPr>
        <sz val="10"/>
        <rFont val="Arial"/>
        <family val="2"/>
        <charset val="238"/>
      </rPr>
      <t xml:space="preserve">loha v rámci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odnikateľskej </t>
    </r>
    <r>
      <rPr>
        <b/>
        <sz val="10"/>
        <rFont val="Arial"/>
        <family val="2"/>
        <charset val="238"/>
      </rPr>
      <t>Č</t>
    </r>
    <r>
      <rPr>
        <sz val="10"/>
        <rFont val="Arial"/>
        <family val="2"/>
        <charset val="238"/>
      </rPr>
      <t>innosti</t>
    </r>
  </si>
  <si>
    <r>
      <t xml:space="preserve">– </t>
    </r>
    <r>
      <rPr>
        <b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ohoda o </t>
    </r>
    <r>
      <rPr>
        <b/>
        <sz val="10"/>
        <rFont val="Arial"/>
        <family val="2"/>
        <charset val="238"/>
      </rPr>
      <t>V</t>
    </r>
    <r>
      <rPr>
        <sz val="10"/>
        <rFont val="Arial"/>
        <family val="2"/>
        <charset val="238"/>
      </rPr>
      <t xml:space="preserve">ykonaní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>ráce</t>
    </r>
  </si>
  <si>
    <t>PORO</t>
  </si>
  <si>
    <r>
      <t xml:space="preserve">–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>ersonálne a </t>
    </r>
    <r>
      <rPr>
        <b/>
        <sz val="10"/>
        <rFont val="Arial"/>
        <family val="2"/>
        <charset val="238"/>
      </rPr>
      <t>OR</t>
    </r>
    <r>
      <rPr>
        <sz val="10"/>
        <rFont val="Arial"/>
        <family val="2"/>
        <charset val="238"/>
      </rPr>
      <t xml:space="preserve">ganizačné </t>
    </r>
    <r>
      <rPr>
        <b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ddelenie</t>
    </r>
  </si>
  <si>
    <t>ZoD</t>
  </si>
  <si>
    <r>
      <t xml:space="preserve">–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mluva </t>
    </r>
    <r>
      <rPr>
        <b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 </t>
    </r>
    <r>
      <rPr>
        <b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ielo</t>
    </r>
  </si>
  <si>
    <t>dekan</t>
  </si>
  <si>
    <t>(1.1)</t>
  </si>
  <si>
    <t>(1.)</t>
  </si>
  <si>
    <t>Podnikateľská činnosť (PČ) na Materiálovotechnologickej fakulte so sídlom v Trnave STU v Bratislave (MTF STU) sa vykonáva v súlade s § 18 Z. z. 131/2002 Z. z. o vysokých školách a o zmene a doplnení niektorých zákonov v znení neskorších zmien a doplnení a v súlade s odst. (4) Čl. 4 Štatútu STU:</t>
  </si>
  <si>
    <t>Fakulta vykonáva za úhradu podnikateľskú činnosť nadväzujúcu na jej vzdelávaciu, výskumnú, vývojovú, umeleckú alebo ďalšiu tvorivú činnosť alebo činnosť slúžiacu na účinnejšie využitie ľudských zdrojov a majetku.</t>
  </si>
  <si>
    <t>(2.)</t>
  </si>
  <si>
    <t>(3.)</t>
  </si>
  <si>
    <t>(4.)</t>
  </si>
  <si>
    <t>(5.)</t>
  </si>
  <si>
    <t>Práce v rámci podnikateľskej činnosti sa riešia spravidla mimo pracovného času zamestnanca. Pre evidenciu tohto účelu slúži elektronický dochádzkový systém fakulty.</t>
  </si>
  <si>
    <t>(6.)</t>
  </si>
  <si>
    <t>(7.)</t>
  </si>
  <si>
    <t>(8.)</t>
  </si>
  <si>
    <t>(9.)</t>
  </si>
  <si>
    <t>(10.)</t>
  </si>
  <si>
    <t>POVEROVACÍ LIST</t>
  </si>
  <si>
    <r>
      <t>Zamestnanec</t>
    </r>
    <r>
      <rPr>
        <sz val="12"/>
        <rFont val="Arial"/>
        <family val="2"/>
        <charset val="238"/>
      </rPr>
      <t xml:space="preserve"> (tituly, meno a priezvisko) :</t>
    </r>
  </si>
  <si>
    <r>
      <t>Ústav / Pracovisko</t>
    </r>
    <r>
      <rPr>
        <sz val="12"/>
        <rFont val="Arial"/>
        <family val="2"/>
        <charset val="238"/>
      </rPr>
      <t xml:space="preserve"> :</t>
    </r>
  </si>
  <si>
    <t>Čl. I</t>
  </si>
  <si>
    <t>Čl. II</t>
  </si>
  <si>
    <t>v Trnave, dňa:</t>
  </si>
  <si>
    <t>Zodpovedný riešiteľ</t>
  </si>
  <si>
    <t>Zodpovedný zástupca zamestnávateľa</t>
  </si>
  <si>
    <r>
      <t xml:space="preserve">Dekan fakulty poveruje uvedeného zamestnanca úlohou </t>
    </r>
    <r>
      <rPr>
        <b/>
        <sz val="12"/>
        <rFont val="Arial"/>
        <family val="2"/>
        <charset val="238"/>
      </rPr>
      <t>Zodpovedného riešiteľa.</t>
    </r>
  </si>
  <si>
    <t>pre odberateľa (názov):</t>
  </si>
  <si>
    <t>Po prevzatí objednávky resp. uzatvorení zmluvy o dielo resp. schválenia žiadosti</t>
  </si>
  <si>
    <t>podnikateľskej činnosti na MTF STU.</t>
  </si>
  <si>
    <t>ÚPČ</t>
  </si>
  <si>
    <t>Podnikateľská činnosť sa vykonáva ako Úloha v rámci Podnikateľskej Činnosti (ÚPČ). Úlohu v rámci podnikateľskej činnosti vedie zamestnanec poverený dekanom resp. prodekanom pre PČ.</t>
  </si>
  <si>
    <r>
      <t xml:space="preserve">Poverený zamestnanec (ďalej zodpovedný riešiteľ) zodpovedá za riešenie predmetu ÚPČ, ktorý bol dohodnutý a organizačne zabezpečuje jej plnenie. Definitívne poverenie vzniká podpísaním </t>
    </r>
    <r>
      <rPr>
        <b/>
        <i/>
        <sz val="10"/>
        <rFont val="Arial"/>
        <family val="2"/>
        <charset val="238"/>
      </rPr>
      <t>Poverovacieho listu</t>
    </r>
    <r>
      <rPr>
        <sz val="10"/>
        <rFont val="Arial"/>
        <family val="2"/>
        <charset val="238"/>
      </rPr>
      <t xml:space="preserve"> dekanom resp. prodekanom pre PČ</t>
    </r>
    <r>
      <rPr>
        <b/>
        <sz val="10"/>
        <rFont val="Arial"/>
        <family val="2"/>
        <charset val="238"/>
      </rPr>
      <t>.</t>
    </r>
  </si>
  <si>
    <r>
      <t>ÚPČ riešia zamestnanci fakulty alebo ďalšie osoby</t>
    </r>
    <r>
      <rPr>
        <sz val="10"/>
        <color indexed="8"/>
        <rFont val="Arial"/>
        <family val="2"/>
        <charset val="238"/>
      </rPr>
      <t>, pokiaľ to nevylučuje uzatvorená zmluva. Zamestnanci vykonávajú túto činnosť v hodinovom rozsahu a hodinovej sadzbe, ktoré sa určia písomnou dohodou medzi MTF STU a zamestnancom.</t>
    </r>
  </si>
  <si>
    <t>Doporučené hodinové sadzby sú uvedené v tabuľke č.1. Pre určovanie hodinových sadzieb je potrebné dodržiavať princíp proporcionality hodinových sadzieb medzi kategóriami zamestnancov. Pri použití hodinových sadzieb nad doporučené hodnoty z tabuľky č.1, je bezpodmienečne nutné použiť priame náklady a to do výšky minimálne 20 percent navýšenia nad doporučené tabuľkové hodinové sadzby a ÚPČ bude posudzovaná a schvaľovaná príslušným prodekanom individuálne.</t>
  </si>
  <si>
    <r>
      <t>Zamestnávateľ :</t>
    </r>
    <r>
      <rPr>
        <sz val="12"/>
        <rFont val="Arial"/>
        <family val="2"/>
        <charset val="238"/>
      </rPr>
      <t xml:space="preserve"> Materiálovotechnologická fakulta so sídlom v Trnave STU Bratislava</t>
    </r>
  </si>
  <si>
    <t xml:space="preserve">o prevzatí a odovzdaní </t>
  </si>
  <si>
    <t>predmetu plnenia objednávky resp. zmluvy o dielo</t>
  </si>
  <si>
    <t xml:space="preserve">v rámci podnikateľskej činnosti </t>
  </si>
  <si>
    <t>spísaná medzi</t>
  </si>
  <si>
    <t xml:space="preserve"> </t>
  </si>
  <si>
    <t>a</t>
  </si>
  <si>
    <t>V ........................... dňa ...................</t>
  </si>
  <si>
    <t>2.</t>
  </si>
  <si>
    <t>1.</t>
  </si>
  <si>
    <r>
      <t xml:space="preserve"> </t>
    </r>
    <r>
      <rPr>
        <sz val="11"/>
        <rFont val="Arial"/>
        <family val="2"/>
        <charset val="238"/>
      </rPr>
      <t>Podľa objednávky resp. zmluvy o dielo č.:</t>
    </r>
  </si>
  <si>
    <t>zástupcom objednávateľa:</t>
  </si>
  <si>
    <t>zástupcom zhotoviteľa:</t>
  </si>
  <si>
    <t>MTF STU Trnava</t>
  </si>
  <si>
    <t>3.</t>
  </si>
  <si>
    <t>Splnomocnený zástupca objednávateľa týmto preberá od zástupcu zhotoviteľa predmet</t>
  </si>
  <si>
    <t>plnenia podľa vyššie uvedenej objednávky resp. zmluvy o dielo.</t>
  </si>
  <si>
    <t>4.</t>
  </si>
  <si>
    <t>Prevzatím predmetu objednávky resp. zmluvy podľa bodu 2. tejto zápisnice vzniká</t>
  </si>
  <si>
    <t>zhotoviteľovi právo fakturovať dojednanú cenu za predmet plnenia.</t>
  </si>
  <si>
    <t>(za zhotoviteľa)</t>
  </si>
  <si>
    <t>Splnomocnený zástupca</t>
  </si>
  <si>
    <t>(za objednávateľa)</t>
  </si>
  <si>
    <t>ŽIADOSŤ O FAKTURÁCIU</t>
  </si>
  <si>
    <t>ČIASTKOVÚ / ZÁVEREČNÚ *</t>
  </si>
  <si>
    <t>* (NEHODIACE PREČIARKNITE!)</t>
  </si>
  <si>
    <r>
      <t xml:space="preserve">Ústav / Odbor </t>
    </r>
    <r>
      <rPr>
        <sz val="12"/>
        <rFont val="Arial"/>
        <family val="2"/>
        <charset val="238"/>
      </rPr>
      <t>:</t>
    </r>
  </si>
  <si>
    <t xml:space="preserve">Odberateľ </t>
  </si>
  <si>
    <t>:</t>
  </si>
  <si>
    <t>Adresa</t>
  </si>
  <si>
    <t>IČO</t>
  </si>
  <si>
    <t>DIČ</t>
  </si>
  <si>
    <t>IČ DPH</t>
  </si>
  <si>
    <t>Riaditeľ ústavu / Vedúci odboru</t>
  </si>
  <si>
    <r>
      <t xml:space="preserve">Vás žiadam o vystavenie </t>
    </r>
    <r>
      <rPr>
        <b/>
        <u/>
        <sz val="11"/>
        <rFont val="Arial"/>
        <family val="2"/>
        <charset val="238"/>
      </rPr>
      <t>faktúry</t>
    </r>
    <r>
      <rPr>
        <sz val="11"/>
        <rFont val="Arial"/>
        <family val="2"/>
        <charset val="238"/>
      </rPr>
      <t xml:space="preserve"> na dohodnutú cenu [EUR]:</t>
    </r>
  </si>
  <si>
    <t>slovom:</t>
  </si>
  <si>
    <t>do:</t>
  </si>
  <si>
    <t>za práce vykonané</t>
  </si>
  <si>
    <t>od:</t>
  </si>
  <si>
    <t>Zhotoviteľ bol povinný vykonať:</t>
  </si>
  <si>
    <t>NÁVRH NA VÝPLATU ODMENY v rámci PČ na:</t>
  </si>
  <si>
    <t>VYSVETLIVKY:</t>
  </si>
  <si>
    <t>1 - Titul Meno Priezvisko riešiteľa</t>
  </si>
  <si>
    <t>2 - Osobné Číslo riešiteľa</t>
  </si>
  <si>
    <t>Náplň práce:</t>
  </si>
  <si>
    <t>Typ</t>
  </si>
  <si>
    <t>Tabuľka č. 2 Sadzby v % pri platení poistného z dohôd.</t>
  </si>
  <si>
    <t>Kategória zamestnanca podľa typu platenia poistného z dohôd</t>
  </si>
  <si>
    <t>% platenia odvodov</t>
  </si>
  <si>
    <t>Zamestnávateľ</t>
  </si>
  <si>
    <t>Zamestnanec</t>
  </si>
  <si>
    <t>19.8%</t>
  </si>
  <si>
    <t>DOVP</t>
  </si>
  <si>
    <t>DOPČ</t>
  </si>
  <si>
    <r>
      <t xml:space="preserve">– </t>
    </r>
    <r>
      <rPr>
        <b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ohoda o 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racovnej </t>
    </r>
    <r>
      <rPr>
        <b/>
        <sz val="10"/>
        <rFont val="Arial"/>
        <family val="2"/>
        <charset val="238"/>
      </rPr>
      <t>Č</t>
    </r>
    <r>
      <rPr>
        <sz val="10"/>
        <rFont val="Arial"/>
        <family val="2"/>
        <charset val="238"/>
      </rPr>
      <t>innosti</t>
    </r>
  </si>
  <si>
    <t>DBPŠ</t>
  </si>
  <si>
    <r>
      <t xml:space="preserve">– </t>
    </r>
    <r>
      <rPr>
        <b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>ohoda o </t>
    </r>
    <r>
      <rPr>
        <b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rigádnickej 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ráci </t>
    </r>
    <r>
      <rPr>
        <b/>
        <sz val="10"/>
        <rFont val="Arial"/>
        <family val="2"/>
        <charset val="238"/>
      </rPr>
      <t>Š</t>
    </r>
    <r>
      <rPr>
        <sz val="10"/>
        <rFont val="Arial"/>
        <family val="2"/>
        <charset val="238"/>
      </rPr>
      <t>tudentov</t>
    </r>
  </si>
  <si>
    <t>3. DOVP (aktuálne tlačivo z PORO)</t>
  </si>
  <si>
    <t>5. Dochádzka DOVP prip. DOPČ (aktuálne tlačivo z PORO)</t>
  </si>
  <si>
    <r>
      <t xml:space="preserve">Pri riešení ÚPČ je riešiteľ povinný určiť (pre potreby stanovenia výšky platenia poistného) o akého zamestnanca ide. Riešiteľ túto skutočnosť potvrdzuje svojim podpisom  v DOVP pripadne DOPČ. Druh príjmu je definovaný v zákone  o sociálnom poistení a v KL je definovaný ako </t>
    </r>
    <r>
      <rPr>
        <b/>
        <sz val="10"/>
        <rFont val="Arial"/>
        <family val="2"/>
        <charset val="238"/>
      </rPr>
      <t>typ.</t>
    </r>
  </si>
  <si>
    <r>
      <t>Poistenie zamestnanca (nie je študent alebo dôchodca) v prípade, ak ide o pravidelný príjem vyplatený na základe DOVP alebo DOPČ  -</t>
    </r>
    <r>
      <rPr>
        <b/>
        <sz val="8"/>
        <rFont val="Arial"/>
        <family val="2"/>
        <charset val="238"/>
      </rPr>
      <t xml:space="preserve"> typ 1</t>
    </r>
  </si>
  <si>
    <r>
      <t>Poistenie zamestnanca (nie je študent alebo dôchodca) v prípade, ak ide o nepravidelný príjem vyplatený na základe DOVP alebo DOPČ  -</t>
    </r>
    <r>
      <rPr>
        <b/>
        <sz val="8"/>
        <rFont val="Arial"/>
        <family val="2"/>
        <charset val="238"/>
      </rPr>
      <t xml:space="preserve"> typ 2</t>
    </r>
  </si>
  <si>
    <r>
      <t xml:space="preserve">Poistenie zamestnanca, poberateľa invalidného dôchodku a invalidného výsluhového dôchodku z odmeny na základe DOVP alebo DOPČ  </t>
    </r>
    <r>
      <rPr>
        <b/>
        <sz val="8"/>
        <rFont val="Arial"/>
        <family val="2"/>
        <charset val="238"/>
      </rPr>
      <t>-typ 3</t>
    </r>
  </si>
  <si>
    <r>
      <t xml:space="preserve">Poistenie zamestnanca, poberateľa starobného dôchodku a  výsluhového dôchodku,ak dovŕši dôchodkový vek, z odmeny na základe DOVP alebo DOPČ  </t>
    </r>
    <r>
      <rPr>
        <b/>
        <sz val="8"/>
        <rFont val="Arial"/>
        <family val="2"/>
        <charset val="238"/>
      </rPr>
      <t>-typ 4</t>
    </r>
  </si>
  <si>
    <r>
      <t xml:space="preserve">Poistenie zamestnanca,študenta-žiaka SŠ do dovŕšenia 18 rokov a príjme max. 66,-€/mesiac,  na základe DBPŠ zároveň študenta od 18 do 26 rokovs príjmom do 155,-€ na základe DBPŠ </t>
    </r>
    <r>
      <rPr>
        <b/>
        <sz val="8"/>
        <rFont val="Arial"/>
        <family val="2"/>
        <charset val="238"/>
      </rPr>
      <t>-typ 5</t>
    </r>
  </si>
  <si>
    <t>ZÁPIS</t>
  </si>
  <si>
    <t>1. Zápis o prevzatí a odovzdaní predmetu objednávky resp. zmluvy o dielo</t>
  </si>
  <si>
    <t xml:space="preserve">1. Zápis o prevzatí a odovzdaní </t>
  </si>
  <si>
    <t>OPRO</t>
  </si>
  <si>
    <t>Zodpovedný riešiteľ predloží na OPRO:</t>
  </si>
  <si>
    <r>
      <t xml:space="preserve">– </t>
    </r>
    <r>
      <rPr>
        <b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ddelenie </t>
    </r>
    <r>
      <rPr>
        <b/>
        <sz val="1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rojektového </t>
    </r>
    <r>
      <rPr>
        <b/>
        <sz val="10"/>
        <rFont val="Arial"/>
        <family val="2"/>
        <charset val="238"/>
      </rPr>
      <t>R</t>
    </r>
    <r>
      <rPr>
        <sz val="10"/>
        <rFont val="Arial"/>
        <family val="2"/>
        <charset val="238"/>
      </rPr>
      <t xml:space="preserve">iadenia a verejného </t>
    </r>
    <r>
      <rPr>
        <b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bstarávania</t>
    </r>
  </si>
  <si>
    <t>prof. Dr. Ing. Jozef Peterka</t>
  </si>
  <si>
    <t>Daň zo zisku 21%</t>
  </si>
  <si>
    <t>4. Návrh na výplatu odmeny</t>
  </si>
  <si>
    <t xml:space="preserve">Zmluvný vzťah riešenia prác v rámci podnikateľskej činnosti začína Objednávkou, Zmluvou o dielo, alebo Rámcovou zmluvou. Pri jednorázových úlohách do 15 000,-Eur bez DPH postačuje Objednávka, pri úlohách nad 15 000,-Eur bez DPH sa vyžaduje Zmluva o dielo. </t>
  </si>
  <si>
    <t>1- Odvody- interní zamestnanci</t>
  </si>
  <si>
    <t>2- Odvody- interní zamestnanci (starobný dôchodca)</t>
  </si>
  <si>
    <t>3- Odvody- interní zamestnanci (ZŤP)</t>
  </si>
  <si>
    <t>4- Odvody- interní zamestnanci (invalidný dôchodok nad 70%)</t>
  </si>
  <si>
    <t>5- Odvody- interní zamestnanci (inv. dôch. po dovršení dôch. veku)</t>
  </si>
  <si>
    <t>Nepriame náklady:</t>
  </si>
  <si>
    <t>Číslo PČ :</t>
  </si>
  <si>
    <t>Názov PČ :</t>
  </si>
  <si>
    <t>UMAT</t>
  </si>
  <si>
    <t>UPIM</t>
  </si>
  <si>
    <t>UIAM</t>
  </si>
  <si>
    <t>UIBE</t>
  </si>
  <si>
    <t>UVPT</t>
  </si>
  <si>
    <t>ŠDaJ</t>
  </si>
  <si>
    <t>Dekanát</t>
  </si>
  <si>
    <t>Štandardný</t>
  </si>
  <si>
    <t>Bez zisku pre pracovisko</t>
  </si>
  <si>
    <t>Voľný</t>
  </si>
  <si>
    <t>Náplň práce</t>
  </si>
  <si>
    <t>6- Odvody- externí riešitelia (DoVP - nepravidelný príjem)</t>
  </si>
  <si>
    <t>0230E</t>
  </si>
  <si>
    <t>CJHŠ</t>
  </si>
  <si>
    <t>OPOM</t>
  </si>
  <si>
    <t>OKIS</t>
  </si>
  <si>
    <t>spolu s:</t>
  </si>
  <si>
    <t>Pracovisko :</t>
  </si>
  <si>
    <t>3</t>
  </si>
  <si>
    <t>4</t>
  </si>
  <si>
    <t>3 - Odmena na výplatu</t>
  </si>
  <si>
    <t>4 - Náplň práce</t>
  </si>
  <si>
    <t>Osobné náklady riešiteľov</t>
  </si>
  <si>
    <t xml:space="preserve"> 2. Kalkulačný list</t>
  </si>
  <si>
    <t xml:space="preserve"> 3. Poverovací list</t>
  </si>
  <si>
    <t xml:space="preserve"> 1. Zápis o prevzatí a odovzdaní </t>
  </si>
  <si>
    <t xml:space="preserve"> 2. Žiadosť o čiastkovú fakturáciu</t>
  </si>
  <si>
    <t xml:space="preserve"> 3. Návrh na výplatu odmeny (v súlade s čiastkovou fakturáciou) </t>
  </si>
  <si>
    <t xml:space="preserve"> 1. Zápis o prevzatí a odovzdaní predmetu objednávky resp. zmluvy o dielo</t>
  </si>
  <si>
    <t xml:space="preserve"> 3. Návrh na výplatu odmeny</t>
  </si>
  <si>
    <t>Administratívny postup pre vykonávanie PČ</t>
  </si>
  <si>
    <t>Zodpovedný  (vedúci) zamestnanec, poverený výkonom základnej finančnej kontroly: </t>
  </si>
  <si>
    <t xml:space="preserve">Dátum:  </t>
  </si>
  <si>
    <r>
      <t xml:space="preserve">Finančnú operáciu   je /  nie je  * 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možné vykonať.                                    *(nehodiace sa prečiarknite)</t>
    </r>
  </si>
  <si>
    <r>
      <t>Vo finančnej operácii   je /   nie je  *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možné pokračovať.                          *(nehodiace sa prečiarknite)</t>
    </r>
  </si>
  <si>
    <t xml:space="preserve">Pavol Tanuška, prodekan: </t>
  </si>
  <si>
    <t>Meno priezvisko, podpis</t>
  </si>
  <si>
    <t>Referát PČ:</t>
  </si>
  <si>
    <t>OPPZ:</t>
  </si>
  <si>
    <t>Riad. ústavu / Ved. odboru:</t>
  </si>
  <si>
    <r>
      <t>Vo finančnej operácii   je  /   nie je  *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možné pokračovať.       *(nehodiace sa prečiarknite)</t>
    </r>
  </si>
  <si>
    <r>
      <t xml:space="preserve">Finančnú operáciu   je  /  nie je  * 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možné vykonať.               *(nehodiace sa prečiarknite)</t>
    </r>
  </si>
  <si>
    <t>Dátum</t>
  </si>
  <si>
    <t>prof. Ing. Pavel Važan, PhD.</t>
  </si>
  <si>
    <t>prof. Ing. Maroš Soldán, PhD.</t>
  </si>
  <si>
    <t>prof. Ing. Ľubomír Čaplovič, PhD.</t>
  </si>
  <si>
    <t>doc. Ing. Róbert Riedlmajer, PhD.</t>
  </si>
  <si>
    <t>Mgr. Gabriela Chmelíková, PhD.</t>
  </si>
  <si>
    <t>Ing. Radovan Široký</t>
  </si>
  <si>
    <t>PhDr. Kvetoslava Rešetová, PhD.</t>
  </si>
  <si>
    <t>Ing. Matej Hýroš</t>
  </si>
  <si>
    <t>prof. Ing. Pavol Tanuška, PhD.</t>
  </si>
  <si>
    <t>Ing. Alica Tibenská</t>
  </si>
  <si>
    <t>Ing. Henrieta Grznáriková</t>
  </si>
  <si>
    <t xml:space="preserve">Ing. Vlasta Hrdličková, vedúca EKO : </t>
  </si>
  <si>
    <t>doc. Ing. Ivan Buranský, PhD.</t>
  </si>
  <si>
    <t>CNDM</t>
  </si>
  <si>
    <t>Ing. Viliam Vretenár</t>
  </si>
  <si>
    <t>Ing. Peter Szabó, PhD.</t>
  </si>
  <si>
    <t>Číslo obj. resp. zmluvy:</t>
  </si>
  <si>
    <t>Sociálny fond (1,25% z HM)</t>
  </si>
  <si>
    <t>SPOLU Osobné náklady</t>
  </si>
  <si>
    <t>0108S</t>
  </si>
  <si>
    <t>Služby a subdodávky</t>
  </si>
  <si>
    <t>Iné</t>
  </si>
  <si>
    <t>0520E</t>
  </si>
  <si>
    <t>0530E</t>
  </si>
  <si>
    <t>0540E</t>
  </si>
  <si>
    <t>Fakulta (3% z Príjmy PČ)</t>
  </si>
  <si>
    <t>Režijné (10% z Odvodov a miezd)</t>
  </si>
  <si>
    <t>0550E</t>
  </si>
  <si>
    <t>ÚPLNÉ VLASTNÉ NÁKLADY (0110S+0290S+0590S)</t>
  </si>
  <si>
    <t>Nepriame náklady SPOLU</t>
  </si>
  <si>
    <t>PRÍJMY PČ CELKOM (suma bez DPH)</t>
  </si>
  <si>
    <t>Hrubý zisk pred zdanením v [ % ] (musí býť minimálne 5%)</t>
  </si>
  <si>
    <t>Zodpovedný riešiteľ preberá zodpovednosť za riešenie danej úlohy.</t>
  </si>
  <si>
    <t>Podnikateľská činnosť číslo:</t>
  </si>
  <si>
    <t>o vykonanie PČ sa postupuje podľa platných Pravidiel pre vykonávanie</t>
  </si>
  <si>
    <t>Kalkulačný list č.:</t>
  </si>
  <si>
    <t>Na základe vykonania prác dohodnutých podľa objednávky resp.</t>
  </si>
  <si>
    <t>zmluvy o dielo č.:</t>
  </si>
  <si>
    <t xml:space="preserve"> 2. Žiadosť o záverečnú fakturáciu</t>
  </si>
  <si>
    <t>Zodpovedný riešiteľ predloží na EKO nasledovné tlačivá:</t>
  </si>
  <si>
    <t xml:space="preserve"> 1. Objednávku resp. zmluvu o dielo </t>
  </si>
  <si>
    <t>alebo žiadosť o vykonanie PČ usporiadaním konferencie a pod.</t>
  </si>
  <si>
    <t>spolu s programom konferencie, seminára a pod.</t>
  </si>
  <si>
    <t>časti predmetu objednávky resp. zmluvy o 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</si>
</sst>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;\-0;;@"/>
    <numFmt numFmtId="166" formatCode="0.00;\-0.00;;@"/>
  </numFmts>
  <fonts count="57">
    <font>
      <sz val="10"/>
      <name val="Arial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6"/>
      <color indexed="8"/>
      <name val="Arial"/>
      <family val="2"/>
    </font>
    <font>
      <i/>
      <sz val="5"/>
      <name val="Arial"/>
      <family val="2"/>
    </font>
    <font>
      <b/>
      <sz val="10"/>
      <color indexed="8"/>
      <name val="Agency FB"/>
      <family val="2"/>
    </font>
    <font>
      <b/>
      <sz val="11"/>
      <color indexed="8"/>
      <name val="Agency FB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Times New Roman"/>
      <family val="1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3"/>
      <name val="Arial"/>
      <family val="2"/>
      <charset val="238"/>
    </font>
    <font>
      <i/>
      <sz val="8"/>
      <color indexed="8"/>
      <name val="Arial"/>
      <family val="2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0"/>
      <color rgb="FF0070C0"/>
      <name val="Arial Unicode MS"/>
      <family val="2"/>
      <charset val="238"/>
    </font>
    <font>
      <strike/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gency FB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4" fontId="10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4" fontId="16" fillId="0" borderId="0" xfId="0" applyNumberFormat="1" applyFont="1" applyFill="1" applyProtection="1">
      <protection hidden="1"/>
    </xf>
    <xf numFmtId="0" fontId="13" fillId="0" borderId="0" xfId="0" applyFont="1" applyFill="1" applyProtection="1">
      <protection hidden="1"/>
    </xf>
    <xf numFmtId="4" fontId="9" fillId="0" borderId="0" xfId="0" applyNumberFormat="1" applyFont="1" applyFill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Protection="1">
      <protection hidden="1"/>
    </xf>
    <xf numFmtId="4" fontId="19" fillId="0" borderId="0" xfId="0" applyNumberFormat="1" applyFont="1" applyFill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left"/>
      <protection hidden="1"/>
    </xf>
    <xf numFmtId="4" fontId="13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Protection="1">
      <protection hidden="1"/>
    </xf>
    <xf numFmtId="4" fontId="4" fillId="0" borderId="0" xfId="0" applyNumberFormat="1" applyFont="1" applyFill="1" applyProtection="1">
      <protection hidden="1"/>
    </xf>
    <xf numFmtId="0" fontId="22" fillId="0" borderId="0" xfId="0" applyFont="1" applyFill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49" fontId="3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27" fillId="0" borderId="0" xfId="0" quotePrefix="1" applyFont="1" applyFill="1" applyProtection="1">
      <protection hidden="1"/>
    </xf>
    <xf numFmtId="0" fontId="33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protection hidden="1"/>
    </xf>
    <xf numFmtId="0" fontId="26" fillId="0" borderId="2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Border="1" applyAlignment="1" applyProtection="1">
      <alignment horizontal="left" wrapText="1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6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27" fillId="0" borderId="0" xfId="0" quotePrefix="1" applyNumberFormat="1" applyFont="1" applyProtection="1">
      <protection hidden="1"/>
    </xf>
    <xf numFmtId="2" fontId="0" fillId="0" borderId="0" xfId="0" applyNumberFormat="1" applyProtection="1">
      <protection hidden="1"/>
    </xf>
    <xf numFmtId="0" fontId="37" fillId="0" borderId="0" xfId="0" applyFont="1" applyAlignment="1" applyProtection="1">
      <protection hidden="1"/>
    </xf>
    <xf numFmtId="0" fontId="38" fillId="0" borderId="0" xfId="0" applyFont="1" applyAlignment="1" applyProtection="1">
      <protection hidden="1"/>
    </xf>
    <xf numFmtId="0" fontId="35" fillId="0" borderId="0" xfId="0" applyFont="1" applyAlignment="1" applyProtection="1">
      <protection hidden="1"/>
    </xf>
    <xf numFmtId="0" fontId="35" fillId="0" borderId="0" xfId="0" applyFont="1" applyProtection="1">
      <protection hidden="1"/>
    </xf>
    <xf numFmtId="49" fontId="37" fillId="0" borderId="0" xfId="0" applyNumberFormat="1" applyFont="1" applyAlignment="1" applyProtection="1">
      <protection hidden="1"/>
    </xf>
    <xf numFmtId="49" fontId="35" fillId="0" borderId="0" xfId="0" applyNumberFormat="1" applyFont="1" applyAlignment="1" applyProtection="1">
      <protection hidden="1"/>
    </xf>
    <xf numFmtId="0" fontId="37" fillId="0" borderId="0" xfId="0" applyFont="1" applyAlignment="1" applyProtection="1">
      <alignment wrapText="1"/>
      <protection hidden="1"/>
    </xf>
    <xf numFmtId="0" fontId="39" fillId="0" borderId="0" xfId="0" applyFont="1" applyProtection="1">
      <protection hidden="1"/>
    </xf>
    <xf numFmtId="0" fontId="3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6" fillId="0" borderId="0" xfId="0" applyFont="1" applyAlignment="1" applyProtection="1">
      <alignment wrapText="1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0" fontId="35" fillId="0" borderId="0" xfId="0" applyFont="1" applyAlignment="1" applyProtection="1">
      <alignment horizontal="center" vertical="top" wrapText="1"/>
      <protection hidden="1"/>
    </xf>
    <xf numFmtId="0" fontId="35" fillId="0" borderId="0" xfId="0" applyFont="1" applyAlignment="1" applyProtection="1">
      <alignment horizontal="left" wrapText="1" indent="3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35" fillId="0" borderId="0" xfId="0" applyFont="1" applyAlignment="1" applyProtection="1">
      <alignment horizontal="justify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2" xfId="0" applyFont="1" applyBorder="1" applyAlignment="1" applyProtection="1">
      <alignment vertical="top" wrapText="1"/>
      <protection hidden="1"/>
    </xf>
    <xf numFmtId="0" fontId="26" fillId="0" borderId="2" xfId="0" applyFont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right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Fill="1" applyBorder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right" vertical="justify"/>
      <protection hidden="1"/>
    </xf>
    <xf numFmtId="0" fontId="26" fillId="0" borderId="0" xfId="0" applyFont="1" applyAlignment="1" applyProtection="1">
      <alignment horizontal="right" vertical="justify"/>
      <protection hidden="1"/>
    </xf>
    <xf numFmtId="0" fontId="26" fillId="0" borderId="0" xfId="0" applyFont="1" applyAlignment="1" applyProtection="1">
      <alignment horizontal="justify" vertical="justify" wrapText="1"/>
      <protection hidden="1"/>
    </xf>
    <xf numFmtId="0" fontId="0" fillId="0" borderId="0" xfId="0" applyAlignment="1" applyProtection="1">
      <alignment horizontal="right" vertical="justify"/>
      <protection hidden="1"/>
    </xf>
    <xf numFmtId="0" fontId="29" fillId="0" borderId="0" xfId="0" applyFont="1" applyAlignment="1" applyProtection="1">
      <alignment horizontal="right" vertical="justify"/>
      <protection hidden="1"/>
    </xf>
    <xf numFmtId="0" fontId="43" fillId="0" borderId="0" xfId="0" applyFont="1" applyAlignment="1" applyProtection="1">
      <alignment horizontal="justify" vertical="center" wrapText="1"/>
      <protection hidden="1"/>
    </xf>
    <xf numFmtId="0" fontId="24" fillId="0" borderId="3" xfId="0" applyFont="1" applyBorder="1" applyAlignment="1" applyProtection="1">
      <alignment vertical="top" wrapText="1"/>
      <protection hidden="1"/>
    </xf>
    <xf numFmtId="0" fontId="29" fillId="0" borderId="4" xfId="0" applyFont="1" applyBorder="1" applyAlignment="1" applyProtection="1">
      <alignment vertical="top" wrapText="1"/>
      <protection hidden="1"/>
    </xf>
    <xf numFmtId="0" fontId="30" fillId="0" borderId="4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26" fillId="0" borderId="0" xfId="0" applyFont="1" applyFill="1" applyAlignment="1" applyProtection="1">
      <alignment horizontal="right" vertical="justify"/>
      <protection hidden="1"/>
    </xf>
    <xf numFmtId="0" fontId="45" fillId="0" borderId="0" xfId="0" applyFont="1" applyFill="1" applyAlignment="1" applyProtection="1">
      <alignment horizontal="justify" vertical="center" wrapText="1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46" fillId="2" borderId="5" xfId="0" applyFont="1" applyFill="1" applyBorder="1" applyAlignment="1" applyProtection="1">
      <alignment vertical="top" wrapText="1"/>
      <protection hidden="1"/>
    </xf>
    <xf numFmtId="0" fontId="30" fillId="2" borderId="6" xfId="0" applyFont="1" applyFill="1" applyBorder="1" applyAlignment="1" applyProtection="1">
      <alignment horizontal="left" vertical="top" wrapText="1"/>
      <protection hidden="1"/>
    </xf>
    <xf numFmtId="10" fontId="30" fillId="2" borderId="7" xfId="0" applyNumberFormat="1" applyFont="1" applyFill="1" applyBorder="1" applyAlignment="1" applyProtection="1">
      <alignment horizontal="center" vertical="center" wrapText="1"/>
      <protection hidden="1"/>
    </xf>
    <xf numFmtId="10" fontId="30" fillId="2" borderId="8" xfId="0" applyNumberFormat="1" applyFont="1" applyFill="1" applyBorder="1" applyAlignment="1" applyProtection="1">
      <alignment horizontal="center" vertical="center"/>
      <protection hidden="1"/>
    </xf>
    <xf numFmtId="10" fontId="30" fillId="2" borderId="1" xfId="0" applyNumberFormat="1" applyFont="1" applyFill="1" applyBorder="1" applyAlignment="1" applyProtection="1">
      <alignment horizontal="center" vertical="center" wrapText="1"/>
      <protection hidden="1"/>
    </xf>
    <xf numFmtId="10" fontId="30" fillId="2" borderId="9" xfId="0" applyNumberFormat="1" applyFont="1" applyFill="1" applyBorder="1" applyAlignment="1" applyProtection="1">
      <alignment horizontal="center" vertical="center"/>
      <protection hidden="1"/>
    </xf>
    <xf numFmtId="0" fontId="30" fillId="2" borderId="10" xfId="0" applyFont="1" applyFill="1" applyBorder="1" applyAlignment="1" applyProtection="1">
      <alignment horizontal="left" vertical="top" wrapText="1"/>
      <protection hidden="1"/>
    </xf>
    <xf numFmtId="0" fontId="30" fillId="2" borderId="1" xfId="0" applyFont="1" applyFill="1" applyBorder="1" applyAlignment="1" applyProtection="1">
      <alignment horizontal="center" vertical="center" wrapText="1"/>
      <protection hidden="1"/>
    </xf>
    <xf numFmtId="10" fontId="30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30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Alignment="1" applyProtection="1">
      <alignment horizontal="left" indent="2"/>
      <protection hidden="1"/>
    </xf>
    <xf numFmtId="0" fontId="25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 indent="2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48" fillId="0" borderId="0" xfId="0" applyFont="1"/>
    <xf numFmtId="0" fontId="49" fillId="0" borderId="0" xfId="0" applyFont="1" applyAlignment="1" applyProtection="1">
      <alignment wrapText="1"/>
      <protection hidden="1"/>
    </xf>
    <xf numFmtId="0" fontId="49" fillId="0" borderId="0" xfId="0" applyFont="1" applyProtection="1">
      <protection hidden="1"/>
    </xf>
    <xf numFmtId="0" fontId="49" fillId="0" borderId="0" xfId="0" applyFont="1" applyAlignment="1" applyProtection="1">
      <alignment horizontal="justify"/>
      <protection hidden="1"/>
    </xf>
    <xf numFmtId="0" fontId="27" fillId="0" borderId="0" xfId="0" applyFont="1" applyFill="1" applyAlignment="1" applyProtection="1">
      <alignment horizontal="right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4" borderId="0" xfId="0" applyFont="1" applyFill="1" applyAlignment="1" applyProtection="1">
      <alignment horizontal="right"/>
      <protection hidden="1"/>
    </xf>
    <xf numFmtId="0" fontId="6" fillId="4" borderId="0" xfId="0" applyFont="1" applyFill="1" applyProtection="1">
      <protection hidden="1"/>
    </xf>
    <xf numFmtId="49" fontId="7" fillId="4" borderId="0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Protection="1"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4" fontId="3" fillId="4" borderId="0" xfId="0" applyNumberFormat="1" applyFont="1" applyFill="1" applyProtection="1">
      <protection hidden="1"/>
    </xf>
    <xf numFmtId="0" fontId="9" fillId="4" borderId="0" xfId="0" applyFont="1" applyFill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164" fontId="4" fillId="4" borderId="0" xfId="0" applyNumberFormat="1" applyFont="1" applyFill="1" applyProtection="1">
      <protection hidden="1"/>
    </xf>
    <xf numFmtId="0" fontId="14" fillId="4" borderId="0" xfId="0" applyFont="1" applyFill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9" fontId="2" fillId="3" borderId="0" xfId="0" applyNumberFormat="1" applyFont="1" applyFill="1" applyAlignment="1" applyProtection="1">
      <alignment horizontal="right" vertical="center"/>
      <protection locked="0" hidden="1"/>
    </xf>
    <xf numFmtId="0" fontId="4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9" fillId="0" borderId="0" xfId="0" applyFont="1" applyFill="1" applyAlignment="1" applyProtection="1">
      <alignment horizontal="center"/>
      <protection locked="0" hidden="1"/>
    </xf>
    <xf numFmtId="0" fontId="15" fillId="0" borderId="0" xfId="0" applyFont="1" applyFill="1" applyProtection="1">
      <protection locked="0" hidden="1"/>
    </xf>
    <xf numFmtId="0" fontId="9" fillId="4" borderId="0" xfId="0" applyFont="1" applyFill="1" applyProtection="1"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2" fontId="9" fillId="0" borderId="0" xfId="0" applyNumberFormat="1" applyFont="1" applyAlignment="1" applyProtection="1">
      <alignment horizontal="center"/>
      <protection locked="0" hidden="1"/>
    </xf>
    <xf numFmtId="1" fontId="2" fillId="0" borderId="0" xfId="0" applyNumberFormat="1" applyFont="1" applyProtection="1">
      <protection locked="0" hidden="1"/>
    </xf>
    <xf numFmtId="0" fontId="26" fillId="0" borderId="0" xfId="0" applyFont="1" applyProtection="1">
      <protection locked="0" hidden="1"/>
    </xf>
    <xf numFmtId="0" fontId="27" fillId="0" borderId="0" xfId="0" applyFont="1"/>
    <xf numFmtId="0" fontId="52" fillId="0" borderId="0" xfId="0" applyFont="1"/>
    <xf numFmtId="0" fontId="53" fillId="0" borderId="0" xfId="0" applyFont="1" applyProtection="1">
      <protection hidden="1"/>
    </xf>
    <xf numFmtId="0" fontId="53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52" fillId="0" borderId="0" xfId="0" applyFont="1" applyProtection="1">
      <protection hidden="1"/>
    </xf>
    <xf numFmtId="0" fontId="52" fillId="0" borderId="22" xfId="0" applyFont="1" applyBorder="1"/>
    <xf numFmtId="0" fontId="53" fillId="0" borderId="22" xfId="0" applyFont="1" applyBorder="1" applyProtection="1">
      <protection hidden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Protection="1">
      <protection hidden="1"/>
    </xf>
    <xf numFmtId="0" fontId="53" fillId="0" borderId="0" xfId="0" applyFont="1" applyBorder="1"/>
    <xf numFmtId="0" fontId="5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45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5" fillId="0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locked="0"/>
    </xf>
    <xf numFmtId="4" fontId="4" fillId="3" borderId="0" xfId="0" applyNumberFormat="1" applyFont="1" applyFill="1" applyProtection="1"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Protection="1">
      <protection locked="0"/>
    </xf>
    <xf numFmtId="0" fontId="27" fillId="0" borderId="0" xfId="0" quotePrefix="1" applyFont="1" applyFill="1" applyAlignment="1" applyProtection="1">
      <alignment horizontal="left"/>
      <protection hidden="1"/>
    </xf>
    <xf numFmtId="0" fontId="56" fillId="0" borderId="0" xfId="0" applyFont="1" applyProtection="1">
      <protection hidden="1"/>
    </xf>
    <xf numFmtId="0" fontId="26" fillId="0" borderId="0" xfId="0" applyFont="1"/>
    <xf numFmtId="0" fontId="35" fillId="0" borderId="22" xfId="0" applyFont="1" applyBorder="1" applyAlignment="1" applyProtection="1">
      <alignment horizontal="left" vertical="top"/>
      <protection hidden="1"/>
    </xf>
    <xf numFmtId="0" fontId="35" fillId="0" borderId="22" xfId="0" applyFont="1" applyBorder="1" applyAlignment="1" applyProtection="1">
      <alignment horizontal="center" vertical="top"/>
      <protection hidden="1"/>
    </xf>
    <xf numFmtId="0" fontId="0" fillId="0" borderId="22" xfId="0" applyBorder="1" applyAlignment="1" applyProtection="1">
      <alignment horizontal="left"/>
      <protection hidden="1"/>
    </xf>
    <xf numFmtId="0" fontId="9" fillId="0" borderId="2" xfId="0" applyFont="1" applyBorder="1" applyProtection="1">
      <protection hidden="1"/>
    </xf>
    <xf numFmtId="165" fontId="3" fillId="3" borderId="0" xfId="0" applyNumberFormat="1" applyFont="1" applyFill="1" applyAlignment="1" applyProtection="1">
      <alignment horizontal="center"/>
      <protection hidden="1"/>
    </xf>
    <xf numFmtId="165" fontId="9" fillId="3" borderId="0" xfId="0" applyNumberFormat="1" applyFont="1" applyFill="1" applyAlignment="1" applyProtection="1">
      <alignment horizontal="center"/>
      <protection hidden="1"/>
    </xf>
    <xf numFmtId="166" fontId="4" fillId="0" borderId="0" xfId="0" applyNumberFormat="1" applyFont="1" applyProtection="1">
      <protection hidden="1"/>
    </xf>
    <xf numFmtId="166" fontId="16" fillId="0" borderId="0" xfId="0" applyNumberFormat="1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50" fillId="0" borderId="0" xfId="0" applyFont="1" applyAlignment="1">
      <alignment vertical="center" wrapText="1"/>
    </xf>
    <xf numFmtId="0" fontId="27" fillId="0" borderId="0" xfId="0" applyFont="1" applyFill="1" applyAlignment="1" applyProtection="1">
      <alignment horizontal="center" vertical="center"/>
      <protection hidden="1"/>
    </xf>
    <xf numFmtId="4" fontId="46" fillId="0" borderId="0" xfId="0" applyNumberFormat="1" applyFont="1" applyFill="1" applyProtection="1">
      <protection hidden="1"/>
    </xf>
    <xf numFmtId="4" fontId="9" fillId="3" borderId="0" xfId="0" applyNumberFormat="1" applyFont="1" applyFill="1" applyBorder="1" applyProtection="1">
      <protection locked="0" hidden="1"/>
    </xf>
    <xf numFmtId="4" fontId="9" fillId="3" borderId="0" xfId="0" applyNumberFormat="1" applyFont="1" applyFill="1" applyProtection="1">
      <protection locked="0" hidden="1"/>
    </xf>
    <xf numFmtId="0" fontId="46" fillId="0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33" fillId="0" borderId="0" xfId="0" applyFont="1" applyAlignment="1" applyProtection="1">
      <protection hidden="1"/>
    </xf>
    <xf numFmtId="0" fontId="32" fillId="5" borderId="0" xfId="0" applyFont="1" applyFill="1" applyProtection="1">
      <protection hidden="1"/>
    </xf>
    <xf numFmtId="0" fontId="9" fillId="5" borderId="0" xfId="0" applyFont="1" applyFill="1" applyAlignment="1" applyProtection="1">
      <alignment horizontal="center"/>
      <protection hidden="1"/>
    </xf>
    <xf numFmtId="49" fontId="0" fillId="5" borderId="0" xfId="0" applyNumberFormat="1" applyFill="1" applyProtection="1"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center"/>
      <protection hidden="1"/>
    </xf>
    <xf numFmtId="49" fontId="27" fillId="0" borderId="0" xfId="0" quotePrefix="1" applyNumberFormat="1" applyFont="1" applyFill="1" applyProtection="1">
      <protection hidden="1"/>
    </xf>
    <xf numFmtId="0" fontId="9" fillId="3" borderId="0" xfId="0" applyFont="1" applyFill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left"/>
      <protection locked="0"/>
    </xf>
    <xf numFmtId="0" fontId="47" fillId="3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right" vertical="center"/>
      <protection hidden="1"/>
    </xf>
    <xf numFmtId="0" fontId="46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165" fontId="3" fillId="3" borderId="0" xfId="0" applyNumberFormat="1" applyFont="1" applyFill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14" fillId="3" borderId="0" xfId="0" applyNumberFormat="1" applyFont="1" applyFill="1" applyAlignment="1" applyProtection="1">
      <alignment horizontal="left"/>
      <protection hidden="1"/>
    </xf>
    <xf numFmtId="165" fontId="3" fillId="3" borderId="0" xfId="0" applyNumberFormat="1" applyFont="1" applyFill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165" fontId="9" fillId="3" borderId="0" xfId="0" applyNumberFormat="1" applyFont="1" applyFill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justify" vertical="justify" wrapText="1"/>
      <protection hidden="1"/>
    </xf>
    <xf numFmtId="0" fontId="25" fillId="0" borderId="0" xfId="0" applyFont="1" applyAlignment="1" applyProtection="1">
      <alignment horizontal="justify" vertical="justify" wrapText="1"/>
      <protection hidden="1"/>
    </xf>
    <xf numFmtId="0" fontId="29" fillId="0" borderId="13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protection hidden="1"/>
    </xf>
    <xf numFmtId="0" fontId="29" fillId="0" borderId="18" xfId="0" applyFont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protection hidden="1"/>
    </xf>
    <xf numFmtId="0" fontId="24" fillId="0" borderId="13" xfId="0" applyFont="1" applyBorder="1" applyAlignment="1" applyProtection="1">
      <alignment horizontal="center" vertical="top" wrapText="1"/>
      <protection hidden="1"/>
    </xf>
    <xf numFmtId="0" fontId="29" fillId="0" borderId="20" xfId="0" applyFont="1" applyBorder="1" applyAlignment="1" applyProtection="1">
      <alignment horizontal="center" vertical="top" wrapText="1"/>
      <protection hidden="1"/>
    </xf>
    <xf numFmtId="0" fontId="0" fillId="0" borderId="21" xfId="0" applyBorder="1" applyAlignment="1" applyProtection="1">
      <protection hidden="1"/>
    </xf>
    <xf numFmtId="0" fontId="30" fillId="0" borderId="13" xfId="0" applyFont="1" applyBorder="1" applyAlignment="1" applyProtection="1">
      <alignment horizontal="center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protection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27" fillId="2" borderId="17" xfId="0" applyFont="1" applyFill="1" applyBorder="1" applyAlignment="1" applyProtection="1">
      <alignment vertical="center" wrapText="1"/>
      <protection hidden="1"/>
    </xf>
    <xf numFmtId="0" fontId="27" fillId="2" borderId="4" xfId="0" applyFont="1" applyFill="1" applyBorder="1" applyAlignment="1" applyProtection="1">
      <alignment vertical="center" wrapText="1"/>
      <protection hidden="1"/>
    </xf>
    <xf numFmtId="0" fontId="46" fillId="2" borderId="13" xfId="0" applyFont="1" applyFill="1" applyBorder="1" applyAlignment="1" applyProtection="1">
      <alignment horizontal="center" vertical="top" wrapText="1"/>
      <protection hidden="1"/>
    </xf>
    <xf numFmtId="0" fontId="46" fillId="2" borderId="14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justify"/>
      <protection hidden="1"/>
    </xf>
    <xf numFmtId="0" fontId="49" fillId="0" borderId="0" xfId="0" applyFont="1" applyAlignment="1" applyProtection="1">
      <protection hidden="1"/>
    </xf>
    <xf numFmtId="0" fontId="26" fillId="0" borderId="0" xfId="0" applyFont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26" fillId="0" borderId="0" xfId="0" applyFont="1" applyAlignment="1" applyProtection="1">
      <alignment horizontal="justify" wrapText="1"/>
      <protection hidden="1"/>
    </xf>
    <xf numFmtId="0" fontId="26" fillId="0" borderId="0" xfId="0" applyFont="1" applyAlignment="1" applyProtection="1">
      <protection hidden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2"/>
    </xf>
    <xf numFmtId="0" fontId="50" fillId="0" borderId="0" xfId="0" applyFont="1"/>
    <xf numFmtId="0" fontId="28" fillId="0" borderId="0" xfId="0" applyFont="1" applyAlignment="1">
      <alignment vertical="center"/>
    </xf>
    <xf numFmtId="0" fontId="51" fillId="0" borderId="0" xfId="0" applyFont="1" applyAlignment="1">
      <alignment horizontal="left" vertical="center" indent="2"/>
    </xf>
  </cellXfs>
  <cellStyles count="1">
    <cellStyle name="Normálna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21" fmlaLink="$L$12" fmlaRange="$L$36:$L$42" sel="7" val="0"/>
</file>

<file path=xl/ctrlProps/ctrlProp10.xml><?xml version="1.0" encoding="utf-8"?>
<formControlPr xmlns="http://schemas.microsoft.com/office/spreadsheetml/2009/9/main" objectType="Drop" dropLines="7" dropStyle="combo" dx="21" fmlaLink="$L$21" fmlaRange="$L$36:$L$42" sel="7" val="0"/>
</file>

<file path=xl/ctrlProps/ctrlProp11.xml><?xml version="1.0" encoding="utf-8"?>
<formControlPr xmlns="http://schemas.microsoft.com/office/spreadsheetml/2009/9/main" objectType="Drop" dropLines="7" dropStyle="combo" dx="21" fmlaLink="$L$22" fmlaRange="$L$36:$L$42" sel="7" val="0"/>
</file>

<file path=xl/ctrlProps/ctrlProp12.xml><?xml version="1.0" encoding="utf-8"?>
<formControlPr xmlns="http://schemas.microsoft.com/office/spreadsheetml/2009/9/main" objectType="Drop" dropLines="7" dropStyle="combo" dx="21" fmlaLink="$L$23" fmlaRange="$L$36:$L$42" sel="7" val="0"/>
</file>

<file path=xl/ctrlProps/ctrlProp13.xml><?xml version="1.0" encoding="utf-8"?>
<formControlPr xmlns="http://schemas.microsoft.com/office/spreadsheetml/2009/9/main" objectType="Drop" dropLines="7" dropStyle="combo" dx="21" fmlaLink="$L$24" fmlaRange="$L$36:$L$42" sel="7" val="0"/>
</file>

<file path=xl/ctrlProps/ctrlProp14.xml><?xml version="1.0" encoding="utf-8"?>
<formControlPr xmlns="http://schemas.microsoft.com/office/spreadsheetml/2009/9/main" objectType="Drop" dropLines="7" dropStyle="combo" dx="21" fmlaLink="$L$25" fmlaRange="$L$36:$L$42" sel="7" val="0"/>
</file>

<file path=xl/ctrlProps/ctrlProp15.xml><?xml version="1.0" encoding="utf-8"?>
<formControlPr xmlns="http://schemas.microsoft.com/office/spreadsheetml/2009/9/main" objectType="Drop" dropLines="7" dropStyle="combo" dx="21" fmlaLink="$L$26" fmlaRange="$L$36:$L$42" sel="7" val="0"/>
</file>

<file path=xl/ctrlProps/ctrlProp16.xml><?xml version="1.0" encoding="utf-8"?>
<formControlPr xmlns="http://schemas.microsoft.com/office/spreadsheetml/2009/9/main" objectType="Drop" dropLines="7" dropStyle="combo" dx="21" fmlaLink="$L$27" fmlaRange="$L$36:$L$42" sel="7" val="0"/>
</file>

<file path=xl/ctrlProps/ctrlProp17.xml><?xml version="1.0" encoding="utf-8"?>
<formControlPr xmlns="http://schemas.microsoft.com/office/spreadsheetml/2009/9/main" objectType="Drop" dropLines="7" dropStyle="combo" dx="21" fmlaLink="$L$28" fmlaRange="$L$36:$L$42" sel="7" val="0"/>
</file>

<file path=xl/ctrlProps/ctrlProp18.xml><?xml version="1.0" encoding="utf-8"?>
<formControlPr xmlns="http://schemas.microsoft.com/office/spreadsheetml/2009/9/main" objectType="Drop" dropLines="7" dropStyle="combo" dx="21" fmlaLink="$L$29" fmlaRange="$L$36:$L$42" sel="7" val="0"/>
</file>

<file path=xl/ctrlProps/ctrlProp19.xml><?xml version="1.0" encoding="utf-8"?>
<formControlPr xmlns="http://schemas.microsoft.com/office/spreadsheetml/2009/9/main" objectType="Drop" dropLines="7" dropStyle="combo" dx="21" fmlaLink="$L$30" fmlaRange="$L$36:$L$42" sel="7" val="0"/>
</file>

<file path=xl/ctrlProps/ctrlProp2.xml><?xml version="1.0" encoding="utf-8"?>
<formControlPr xmlns="http://schemas.microsoft.com/office/spreadsheetml/2009/9/main" objectType="Drop" dropLines="7" dropStyle="combo" dx="21" fmlaLink="$L$13" fmlaRange="$L$36:$L$42" sel="7" val="0"/>
</file>

<file path=xl/ctrlProps/ctrlProp20.xml><?xml version="1.0" encoding="utf-8"?>
<formControlPr xmlns="http://schemas.microsoft.com/office/spreadsheetml/2009/9/main" objectType="Drop" dropLines="7" dropStyle="combo" dx="21" fmlaLink="$L$31" fmlaRange="$L$36:$L$42" sel="7" val="0"/>
</file>

<file path=xl/ctrlProps/ctrlProp21.xml><?xml version="1.0" encoding="utf-8"?>
<formControlPr xmlns="http://schemas.microsoft.com/office/spreadsheetml/2009/9/main" objectType="Drop" dropLines="7" dropStyle="combo" dx="21" fmlaLink="$L$32" fmlaRange="$L$36:$L$42" sel="7" val="0"/>
</file>

<file path=xl/ctrlProps/ctrlProp22.xml><?xml version="1.0" encoding="utf-8"?>
<formControlPr xmlns="http://schemas.microsoft.com/office/spreadsheetml/2009/9/main" objectType="Drop" dropLines="7" dropStyle="combo" dx="21" fmlaLink="$L$33" fmlaRange="$L$36:$L$42" sel="7" val="0"/>
</file>

<file path=xl/ctrlProps/ctrlProp23.xml><?xml version="1.0" encoding="utf-8"?>
<formControlPr xmlns="http://schemas.microsoft.com/office/spreadsheetml/2009/9/main" objectType="Drop" dropLines="12" dropStyle="combo" dx="21" fmlaLink="$G$49" fmlaRange="$G$36:$G$47" sel="12" val="0"/>
</file>

<file path=xl/ctrlProps/ctrlProp24.xml><?xml version="1.0" encoding="utf-8"?>
<formControlPr xmlns="http://schemas.microsoft.com/office/spreadsheetml/2009/9/main" objectType="Drop" dropLines="13" dropStyle="combo" dx="21" fmlaLink="$G$50" fmlaRange="$G$36:$G$48" sel="13" val="0"/>
</file>

<file path=xl/ctrlProps/ctrlProp3.xml><?xml version="1.0" encoding="utf-8"?>
<formControlPr xmlns="http://schemas.microsoft.com/office/spreadsheetml/2009/9/main" objectType="Drop" dropLines="7" dropStyle="combo" dx="21" fmlaLink="$L$14" fmlaRange="$L$36:$L$42" sel="7" val="0"/>
</file>

<file path=xl/ctrlProps/ctrlProp4.xml><?xml version="1.0" encoding="utf-8"?>
<formControlPr xmlns="http://schemas.microsoft.com/office/spreadsheetml/2009/9/main" objectType="Drop" dropLines="7" dropStyle="combo" dx="21" fmlaLink="$L$15" fmlaRange="$L$36:$L$42" sel="7" val="0"/>
</file>

<file path=xl/ctrlProps/ctrlProp5.xml><?xml version="1.0" encoding="utf-8"?>
<formControlPr xmlns="http://schemas.microsoft.com/office/spreadsheetml/2009/9/main" objectType="Drop" dropLines="7" dropStyle="combo" dx="21" fmlaLink="$L$16" fmlaRange="$L$36:$L$42" sel="7" val="0"/>
</file>

<file path=xl/ctrlProps/ctrlProp6.xml><?xml version="1.0" encoding="utf-8"?>
<formControlPr xmlns="http://schemas.microsoft.com/office/spreadsheetml/2009/9/main" objectType="Drop" dropLines="7" dropStyle="combo" dx="21" fmlaLink="$L$17" fmlaRange="$L$36:$L$42" sel="7" val="0"/>
</file>

<file path=xl/ctrlProps/ctrlProp7.xml><?xml version="1.0" encoding="utf-8"?>
<formControlPr xmlns="http://schemas.microsoft.com/office/spreadsheetml/2009/9/main" objectType="Drop" dropLines="7" dropStyle="combo" dx="21" fmlaLink="$L$18" fmlaRange="$L$36:$L$42" sel="7" val="0"/>
</file>

<file path=xl/ctrlProps/ctrlProp8.xml><?xml version="1.0" encoding="utf-8"?>
<formControlPr xmlns="http://schemas.microsoft.com/office/spreadsheetml/2009/9/main" objectType="Drop" dropLines="7" dropStyle="combo" dx="21" fmlaLink="$L$19" fmlaRange="$L$36:$L$42" sel="7" val="0"/>
</file>

<file path=xl/ctrlProps/ctrlProp9.xml><?xml version="1.0" encoding="utf-8"?>
<formControlPr xmlns="http://schemas.microsoft.com/office/spreadsheetml/2009/9/main" objectType="Drop" dropLines="7" dropStyle="combo" dx="21" fmlaLink="$L$20" fmlaRange="$L$36:$L$42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394851</xdr:colOff>
      <xdr:row>0</xdr:row>
      <xdr:rowOff>20955</xdr:rowOff>
    </xdr:from>
    <xdr:to>
      <xdr:col>14</xdr:col>
      <xdr:colOff>2460542</xdr:colOff>
      <xdr:row>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24476" y="20955"/>
          <a:ext cx="2065691" cy="541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k-SK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REFERÁT PČ:</a:t>
          </a: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58011</xdr:colOff>
      <xdr:row>0</xdr:row>
      <xdr:rowOff>20956</xdr:rowOff>
    </xdr:from>
    <xdr:to>
      <xdr:col>9</xdr:col>
      <xdr:colOff>364747</xdr:colOff>
      <xdr:row>3</xdr:row>
      <xdr:rowOff>75181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4477611" y="20956"/>
          <a:ext cx="2078386" cy="54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OPPZ</a:t>
          </a:r>
          <a:r>
            <a:rPr lang="sk-SK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sk-SK" sz="8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11</xdr:row>
          <xdr:rowOff>0</xdr:rowOff>
        </xdr:from>
        <xdr:to>
          <xdr:col>10</xdr:col>
          <xdr:colOff>400050</xdr:colOff>
          <xdr:row>12</xdr:row>
          <xdr:rowOff>28575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12</xdr:row>
          <xdr:rowOff>9525</xdr:rowOff>
        </xdr:from>
        <xdr:to>
          <xdr:col>10</xdr:col>
          <xdr:colOff>400050</xdr:colOff>
          <xdr:row>13</xdr:row>
          <xdr:rowOff>38100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13</xdr:row>
          <xdr:rowOff>9525</xdr:rowOff>
        </xdr:from>
        <xdr:to>
          <xdr:col>10</xdr:col>
          <xdr:colOff>400050</xdr:colOff>
          <xdr:row>14</xdr:row>
          <xdr:rowOff>38100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14</xdr:row>
          <xdr:rowOff>9525</xdr:rowOff>
        </xdr:from>
        <xdr:to>
          <xdr:col>10</xdr:col>
          <xdr:colOff>400050</xdr:colOff>
          <xdr:row>15</xdr:row>
          <xdr:rowOff>38100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15</xdr:row>
          <xdr:rowOff>9525</xdr:rowOff>
        </xdr:from>
        <xdr:to>
          <xdr:col>10</xdr:col>
          <xdr:colOff>400050</xdr:colOff>
          <xdr:row>16</xdr:row>
          <xdr:rowOff>38100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16</xdr:row>
          <xdr:rowOff>0</xdr:rowOff>
        </xdr:from>
        <xdr:to>
          <xdr:col>10</xdr:col>
          <xdr:colOff>400050</xdr:colOff>
          <xdr:row>17</xdr:row>
          <xdr:rowOff>28575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17</xdr:row>
          <xdr:rowOff>0</xdr:rowOff>
        </xdr:from>
        <xdr:to>
          <xdr:col>10</xdr:col>
          <xdr:colOff>400050</xdr:colOff>
          <xdr:row>18</xdr:row>
          <xdr:rowOff>28575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18</xdr:row>
          <xdr:rowOff>0</xdr:rowOff>
        </xdr:from>
        <xdr:to>
          <xdr:col>10</xdr:col>
          <xdr:colOff>400050</xdr:colOff>
          <xdr:row>19</xdr:row>
          <xdr:rowOff>28575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19</xdr:row>
          <xdr:rowOff>0</xdr:rowOff>
        </xdr:from>
        <xdr:to>
          <xdr:col>10</xdr:col>
          <xdr:colOff>400050</xdr:colOff>
          <xdr:row>20</xdr:row>
          <xdr:rowOff>28575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20</xdr:row>
          <xdr:rowOff>9525</xdr:rowOff>
        </xdr:from>
        <xdr:to>
          <xdr:col>10</xdr:col>
          <xdr:colOff>400050</xdr:colOff>
          <xdr:row>21</xdr:row>
          <xdr:rowOff>38100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21</xdr:row>
          <xdr:rowOff>9525</xdr:rowOff>
        </xdr:from>
        <xdr:to>
          <xdr:col>10</xdr:col>
          <xdr:colOff>400050</xdr:colOff>
          <xdr:row>22</xdr:row>
          <xdr:rowOff>38100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22</xdr:row>
          <xdr:rowOff>9525</xdr:rowOff>
        </xdr:from>
        <xdr:to>
          <xdr:col>10</xdr:col>
          <xdr:colOff>400050</xdr:colOff>
          <xdr:row>23</xdr:row>
          <xdr:rowOff>38100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23</xdr:row>
          <xdr:rowOff>0</xdr:rowOff>
        </xdr:from>
        <xdr:to>
          <xdr:col>10</xdr:col>
          <xdr:colOff>400050</xdr:colOff>
          <xdr:row>24</xdr:row>
          <xdr:rowOff>28575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24</xdr:row>
          <xdr:rowOff>0</xdr:rowOff>
        </xdr:from>
        <xdr:to>
          <xdr:col>10</xdr:col>
          <xdr:colOff>400050</xdr:colOff>
          <xdr:row>25</xdr:row>
          <xdr:rowOff>28575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24</xdr:row>
          <xdr:rowOff>161925</xdr:rowOff>
        </xdr:from>
        <xdr:to>
          <xdr:col>10</xdr:col>
          <xdr:colOff>400050</xdr:colOff>
          <xdr:row>26</xdr:row>
          <xdr:rowOff>19050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25</xdr:row>
          <xdr:rowOff>161925</xdr:rowOff>
        </xdr:from>
        <xdr:to>
          <xdr:col>10</xdr:col>
          <xdr:colOff>400050</xdr:colOff>
          <xdr:row>27</xdr:row>
          <xdr:rowOff>19050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26</xdr:row>
          <xdr:rowOff>161925</xdr:rowOff>
        </xdr:from>
        <xdr:to>
          <xdr:col>10</xdr:col>
          <xdr:colOff>400050</xdr:colOff>
          <xdr:row>28</xdr:row>
          <xdr:rowOff>19050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28</xdr:row>
          <xdr:rowOff>0</xdr:rowOff>
        </xdr:from>
        <xdr:to>
          <xdr:col>10</xdr:col>
          <xdr:colOff>400050</xdr:colOff>
          <xdr:row>29</xdr:row>
          <xdr:rowOff>28575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29</xdr:row>
          <xdr:rowOff>0</xdr:rowOff>
        </xdr:from>
        <xdr:to>
          <xdr:col>10</xdr:col>
          <xdr:colOff>400050</xdr:colOff>
          <xdr:row>30</xdr:row>
          <xdr:rowOff>28575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30</xdr:row>
          <xdr:rowOff>0</xdr:rowOff>
        </xdr:from>
        <xdr:to>
          <xdr:col>10</xdr:col>
          <xdr:colOff>400050</xdr:colOff>
          <xdr:row>31</xdr:row>
          <xdr:rowOff>28575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31</xdr:row>
          <xdr:rowOff>0</xdr:rowOff>
        </xdr:from>
        <xdr:to>
          <xdr:col>10</xdr:col>
          <xdr:colOff>400050</xdr:colOff>
          <xdr:row>32</xdr:row>
          <xdr:rowOff>28575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32</xdr:row>
          <xdr:rowOff>0</xdr:rowOff>
        </xdr:from>
        <xdr:to>
          <xdr:col>10</xdr:col>
          <xdr:colOff>400050</xdr:colOff>
          <xdr:row>33</xdr:row>
          <xdr:rowOff>28575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497893</xdr:colOff>
      <xdr:row>0</xdr:row>
      <xdr:rowOff>18184</xdr:rowOff>
    </xdr:from>
    <xdr:to>
      <xdr:col>14</xdr:col>
      <xdr:colOff>253046</xdr:colOff>
      <xdr:row>3</xdr:row>
      <xdr:rowOff>72409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6689143" y="18184"/>
          <a:ext cx="1993528" cy="54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k-SK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EKO:</a:t>
          </a:r>
        </a:p>
        <a:p>
          <a:pPr algn="l" rtl="0">
            <a:defRPr sz="1000"/>
          </a:pPr>
          <a:endParaRPr lang="sk-SK" sz="8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75467</xdr:rowOff>
    </xdr:to>
    <xdr:pic>
      <xdr:nvPicPr>
        <xdr:cNvPr id="30" name="Obrázok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399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</xdr:colOff>
          <xdr:row>5</xdr:row>
          <xdr:rowOff>19050</xdr:rowOff>
        </xdr:from>
        <xdr:to>
          <xdr:col>3</xdr:col>
          <xdr:colOff>0</xdr:colOff>
          <xdr:row>5</xdr:row>
          <xdr:rowOff>219075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571500</xdr:colOff>
          <xdr:row>5</xdr:row>
          <xdr:rowOff>9525</xdr:rowOff>
        </xdr:from>
        <xdr:to>
          <xdr:col>8</xdr:col>
          <xdr:colOff>257175</xdr:colOff>
          <xdr:row>5</xdr:row>
          <xdr:rowOff>209550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216475</xdr:colOff>
      <xdr:row>36</xdr:row>
      <xdr:rowOff>181839</xdr:rowOff>
    </xdr:from>
    <xdr:to>
      <xdr:col>14</xdr:col>
      <xdr:colOff>2376475</xdr:colOff>
      <xdr:row>36</xdr:row>
      <xdr:rowOff>181839</xdr:rowOff>
    </xdr:to>
    <xdr:sp macro="" textlink="">
      <xdr:nvSpPr>
        <xdr:cNvPr id="34" name="Line 14"/>
        <xdr:cNvSpPr>
          <a:spLocks noChangeShapeType="1"/>
        </xdr:cNvSpPr>
      </xdr:nvSpPr>
      <xdr:spPr bwMode="auto">
        <a:xfrm>
          <a:off x="8650430" y="6364430"/>
          <a:ext cx="216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216475</xdr:colOff>
      <xdr:row>41</xdr:row>
      <xdr:rowOff>0</xdr:rowOff>
    </xdr:from>
    <xdr:to>
      <xdr:col>14</xdr:col>
      <xdr:colOff>2376475</xdr:colOff>
      <xdr:row>41</xdr:row>
      <xdr:rowOff>0</xdr:rowOff>
    </xdr:to>
    <xdr:sp macro="" textlink="">
      <xdr:nvSpPr>
        <xdr:cNvPr id="35" name="Line 14"/>
        <xdr:cNvSpPr>
          <a:spLocks noChangeShapeType="1"/>
        </xdr:cNvSpPr>
      </xdr:nvSpPr>
      <xdr:spPr bwMode="auto">
        <a:xfrm>
          <a:off x="8650430" y="7083136"/>
          <a:ext cx="216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233793</xdr:colOff>
      <xdr:row>46</xdr:row>
      <xdr:rowOff>181839</xdr:rowOff>
    </xdr:from>
    <xdr:to>
      <xdr:col>14</xdr:col>
      <xdr:colOff>2393793</xdr:colOff>
      <xdr:row>46</xdr:row>
      <xdr:rowOff>181839</xdr:rowOff>
    </xdr:to>
    <xdr:sp macro="" textlink="">
      <xdr:nvSpPr>
        <xdr:cNvPr id="36" name="Line 14"/>
        <xdr:cNvSpPr>
          <a:spLocks noChangeShapeType="1"/>
        </xdr:cNvSpPr>
      </xdr:nvSpPr>
      <xdr:spPr bwMode="auto">
        <a:xfrm>
          <a:off x="8667748" y="8156862"/>
          <a:ext cx="216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2</xdr:row>
      <xdr:rowOff>80662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40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80662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40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175912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40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80662</xdr:rowOff>
    </xdr:to>
    <xdr:pic>
      <xdr:nvPicPr>
        <xdr:cNvPr id="10" name="Obrázok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40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103715</xdr:colOff>
      <xdr:row>0</xdr:row>
      <xdr:rowOff>24747</xdr:rowOff>
    </xdr:from>
    <xdr:to>
      <xdr:col>12</xdr:col>
      <xdr:colOff>2169406</xdr:colOff>
      <xdr:row>3</xdr:row>
      <xdr:rowOff>89983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8214619" y="24747"/>
          <a:ext cx="2065691" cy="5488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sk-S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k-SK" sz="1000" b="1" i="1" baseline="0">
              <a:effectLst/>
              <a:latin typeface="+mn-lt"/>
              <a:ea typeface="+mn-ea"/>
              <a:cs typeface="+mn-cs"/>
            </a:rPr>
            <a:t>   </a:t>
          </a:r>
          <a:r>
            <a:rPr lang="sk-SK" sz="1000" b="0" i="1" baseline="0">
              <a:effectLst/>
              <a:latin typeface="+mn-lt"/>
              <a:ea typeface="+mn-ea"/>
              <a:cs typeface="+mn-cs"/>
            </a:rPr>
            <a:t>ČF:</a:t>
          </a:r>
          <a:endParaRPr lang="sk-SK" b="0">
            <a:effectLst/>
          </a:endParaRPr>
        </a:p>
        <a:p>
          <a:pPr algn="l" rtl="0">
            <a:defRPr sz="1000"/>
          </a:pPr>
          <a:r>
            <a:rPr lang="sk-SK" sz="1000" b="0" i="1" baseline="0">
              <a:effectLst/>
              <a:latin typeface="+mn-lt"/>
              <a:ea typeface="+mn-ea"/>
              <a:cs typeface="+mn-cs"/>
            </a:rPr>
            <a:t>   Suma: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2</xdr:row>
      <xdr:rowOff>80662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40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65"/>
  <sheetViews>
    <sheetView view="pageLayout" topLeftCell="A52" zoomScale="110" zoomScaleNormal="100" zoomScaleSheetLayoutView="100" zoomScalePageLayoutView="110" workbookViewId="0">
      <selection activeCell="C5" sqref="C5:O5"/>
    </sheetView>
  </sheetViews>
  <sheetFormatPr defaultColWidth="9.140625" defaultRowHeight="12.75"/>
  <cols>
    <col min="1" max="1" width="45.140625" style="2" customWidth="1"/>
    <col min="2" max="2" width="5.140625" style="2" customWidth="1"/>
    <col min="3" max="3" width="10.5703125" style="2" customWidth="1"/>
    <col min="4" max="4" width="2.140625" style="2" customWidth="1"/>
    <col min="5" max="5" width="8.28515625" style="2" customWidth="1"/>
    <col min="6" max="7" width="8.28515625" style="2" hidden="1" customWidth="1"/>
    <col min="8" max="8" width="7" style="2" customWidth="1"/>
    <col min="9" max="9" width="9.85546875" style="2" customWidth="1"/>
    <col min="10" max="10" width="8" style="2" customWidth="1"/>
    <col min="11" max="11" width="5.85546875" style="48" customWidth="1"/>
    <col min="12" max="12" width="7.7109375" style="2" hidden="1" customWidth="1"/>
    <col min="13" max="13" width="9" style="2" customWidth="1"/>
    <col min="14" max="14" width="9.140625" style="2"/>
    <col min="15" max="15" width="37.140625" style="2" customWidth="1"/>
    <col min="16" max="16384" width="9.140625" style="2"/>
  </cols>
  <sheetData>
    <row r="4" spans="1:15" ht="15" customHeight="1">
      <c r="A4" s="39" t="s">
        <v>39</v>
      </c>
    </row>
    <row r="5" spans="1:15" ht="17.25" customHeight="1">
      <c r="A5" s="249" t="s">
        <v>216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.75" customHeight="1">
      <c r="A6" s="168"/>
      <c r="B6" s="168" t="s">
        <v>234</v>
      </c>
      <c r="C6" s="146"/>
      <c r="D6" s="8"/>
      <c r="E6" s="225" t="s">
        <v>233</v>
      </c>
      <c r="F6" s="169"/>
      <c r="G6" s="136"/>
      <c r="I6" s="172">
        <v>0</v>
      </c>
      <c r="J6" s="170"/>
      <c r="K6" s="170"/>
      <c r="L6" s="170"/>
      <c r="M6" s="149" t="s">
        <v>2</v>
      </c>
      <c r="N6" s="251"/>
      <c r="O6" s="251"/>
    </row>
    <row r="7" spans="1:15" ht="14.25" customHeight="1">
      <c r="A7" s="148"/>
      <c r="B7" s="149" t="s">
        <v>215</v>
      </c>
      <c r="C7" s="208"/>
      <c r="E7" s="147"/>
      <c r="F7" s="147"/>
      <c r="G7" s="49"/>
      <c r="J7" s="253" t="s">
        <v>276</v>
      </c>
      <c r="K7" s="253"/>
      <c r="L7" s="253"/>
      <c r="M7" s="253"/>
      <c r="N7" s="254"/>
      <c r="O7" s="254"/>
    </row>
    <row r="8" spans="1:15" ht="14.25" customHeight="1">
      <c r="A8" s="149"/>
      <c r="B8" s="149" t="s">
        <v>43</v>
      </c>
      <c r="C8" s="208"/>
      <c r="E8" s="167"/>
      <c r="F8" s="167"/>
      <c r="H8" s="149" t="s">
        <v>3</v>
      </c>
      <c r="I8" s="252"/>
      <c r="J8" s="252"/>
      <c r="M8" s="149" t="s">
        <v>37</v>
      </c>
      <c r="N8" s="251"/>
      <c r="O8" s="251"/>
    </row>
    <row r="9" spans="1:15" ht="5.45" customHeight="1">
      <c r="A9" s="150"/>
      <c r="B9" s="151"/>
      <c r="C9" s="152"/>
      <c r="D9" s="153"/>
      <c r="E9" s="153"/>
      <c r="F9" s="153"/>
      <c r="G9" s="153"/>
      <c r="H9" s="150"/>
      <c r="I9" s="154"/>
      <c r="J9" s="153"/>
      <c r="K9" s="155"/>
      <c r="L9" s="153"/>
      <c r="M9" s="153"/>
      <c r="N9" s="156"/>
      <c r="O9" s="156"/>
    </row>
    <row r="10" spans="1:15" ht="15.75">
      <c r="A10" s="5" t="s">
        <v>34</v>
      </c>
      <c r="B10" s="6"/>
      <c r="C10" s="7"/>
      <c r="D10" s="8"/>
      <c r="E10" s="166"/>
      <c r="F10" s="201"/>
      <c r="G10" s="166"/>
      <c r="H10" s="166"/>
      <c r="I10" s="166"/>
      <c r="J10" s="9" t="s">
        <v>33</v>
      </c>
      <c r="K10" s="9"/>
      <c r="L10" s="9"/>
      <c r="M10" s="165"/>
    </row>
    <row r="11" spans="1:15">
      <c r="A11" s="10" t="s">
        <v>239</v>
      </c>
      <c r="B11" s="10" t="s">
        <v>4</v>
      </c>
      <c r="C11" s="33">
        <f>M34</f>
        <v>0</v>
      </c>
      <c r="D11" s="8"/>
      <c r="E11" s="37" t="s">
        <v>36</v>
      </c>
      <c r="F11" s="37"/>
      <c r="G11" s="37"/>
      <c r="H11" s="37"/>
      <c r="I11" s="37"/>
      <c r="J11" s="37" t="s">
        <v>44</v>
      </c>
      <c r="K11" s="166" t="s">
        <v>179</v>
      </c>
      <c r="L11" s="37"/>
      <c r="M11" s="165" t="s">
        <v>40</v>
      </c>
      <c r="N11" s="165" t="s">
        <v>227</v>
      </c>
    </row>
    <row r="12" spans="1:15" ht="13.5" customHeight="1">
      <c r="A12" s="11" t="s">
        <v>209</v>
      </c>
      <c r="B12" s="11" t="s">
        <v>5</v>
      </c>
      <c r="C12" s="20">
        <f>SUMIF($L$12:$L$33,1,$M$12:$M$33)*35.2/100</f>
        <v>0</v>
      </c>
      <c r="D12" s="12"/>
      <c r="E12" s="245"/>
      <c r="F12" s="245"/>
      <c r="G12" s="245"/>
      <c r="H12" s="245"/>
      <c r="I12" s="245"/>
      <c r="J12" s="206"/>
      <c r="K12" s="171"/>
      <c r="L12" s="179">
        <v>7</v>
      </c>
      <c r="M12" s="207"/>
      <c r="N12" s="246"/>
      <c r="O12" s="246"/>
    </row>
    <row r="13" spans="1:15" ht="13.5" customHeight="1">
      <c r="A13" s="11" t="s">
        <v>210</v>
      </c>
      <c r="B13" s="11" t="s">
        <v>5</v>
      </c>
      <c r="C13" s="20">
        <f>SUMIF($L$12:$L$33,2,$M$12:$M$33)*31.2/100</f>
        <v>0</v>
      </c>
      <c r="D13" s="12"/>
      <c r="E13" s="245"/>
      <c r="F13" s="245"/>
      <c r="G13" s="247"/>
      <c r="H13" s="245"/>
      <c r="I13" s="245"/>
      <c r="J13" s="206"/>
      <c r="K13" s="171"/>
      <c r="L13" s="179">
        <v>7</v>
      </c>
      <c r="M13" s="207"/>
      <c r="N13" s="246"/>
      <c r="O13" s="246"/>
    </row>
    <row r="14" spans="1:15" ht="13.5" customHeight="1">
      <c r="A14" s="11" t="s">
        <v>211</v>
      </c>
      <c r="B14" s="11" t="s">
        <v>5</v>
      </c>
      <c r="C14" s="20">
        <f>SUMIF($L$12:$L$33,3,$M$12:$M$33)*30.2/100</f>
        <v>0</v>
      </c>
      <c r="D14" s="12"/>
      <c r="E14" s="245"/>
      <c r="F14" s="245"/>
      <c r="G14" s="245"/>
      <c r="H14" s="245"/>
      <c r="I14" s="245"/>
      <c r="J14" s="206"/>
      <c r="K14" s="171"/>
      <c r="L14" s="179">
        <v>7</v>
      </c>
      <c r="M14" s="207"/>
      <c r="N14" s="246"/>
      <c r="O14" s="246"/>
    </row>
    <row r="15" spans="1:15" ht="13.5" customHeight="1">
      <c r="A15" s="11" t="s">
        <v>212</v>
      </c>
      <c r="B15" s="11" t="s">
        <v>5</v>
      </c>
      <c r="C15" s="20">
        <f>SUMIF($L$12:$L$33,4,$M$12:$M$33)*29.2/100</f>
        <v>0</v>
      </c>
      <c r="D15" s="12"/>
      <c r="E15" s="245"/>
      <c r="F15" s="245"/>
      <c r="G15" s="247"/>
      <c r="H15" s="245"/>
      <c r="I15" s="245"/>
      <c r="J15" s="206"/>
      <c r="K15" s="171"/>
      <c r="L15" s="179">
        <v>7</v>
      </c>
      <c r="M15" s="207"/>
      <c r="N15" s="246"/>
      <c r="O15" s="248"/>
    </row>
    <row r="16" spans="1:15" ht="13.5" customHeight="1">
      <c r="A16" s="11" t="s">
        <v>213</v>
      </c>
      <c r="B16" s="11" t="s">
        <v>5</v>
      </c>
      <c r="C16" s="20">
        <f>SUMIF($L$12:$L$33,5,$M$12:$M$33)*34.2/100</f>
        <v>0</v>
      </c>
      <c r="D16" s="6"/>
      <c r="E16" s="245"/>
      <c r="F16" s="245"/>
      <c r="G16" s="247"/>
      <c r="H16" s="245"/>
      <c r="I16" s="245"/>
      <c r="J16" s="206"/>
      <c r="K16" s="171"/>
      <c r="L16" s="179">
        <v>7</v>
      </c>
      <c r="M16" s="207"/>
      <c r="N16" s="246"/>
      <c r="O16" s="246"/>
    </row>
    <row r="17" spans="1:15" ht="13.5" customHeight="1">
      <c r="A17" s="11" t="s">
        <v>228</v>
      </c>
      <c r="B17" s="11" t="s">
        <v>5</v>
      </c>
      <c r="C17" s="20">
        <f>SUMIF($L$12:$L$33,6,$M$12:$M$33)*32.8/100</f>
        <v>0</v>
      </c>
      <c r="D17" s="6"/>
      <c r="E17" s="245"/>
      <c r="F17" s="245"/>
      <c r="G17" s="245"/>
      <c r="H17" s="245"/>
      <c r="I17" s="245"/>
      <c r="J17" s="206"/>
      <c r="K17" s="171"/>
      <c r="L17" s="179">
        <v>7</v>
      </c>
      <c r="M17" s="207"/>
      <c r="N17" s="246"/>
      <c r="O17" s="246"/>
    </row>
    <row r="18" spans="1:15" ht="13.5" customHeight="1">
      <c r="A18" s="13" t="s">
        <v>6</v>
      </c>
      <c r="B18" s="11" t="s">
        <v>7</v>
      </c>
      <c r="C18" s="20">
        <f>C11</f>
        <v>0</v>
      </c>
      <c r="D18" s="6"/>
      <c r="E18" s="245"/>
      <c r="F18" s="245"/>
      <c r="G18" s="245"/>
      <c r="H18" s="245"/>
      <c r="I18" s="245"/>
      <c r="J18" s="206"/>
      <c r="K18" s="171"/>
      <c r="L18" s="179">
        <v>7</v>
      </c>
      <c r="M18" s="207"/>
      <c r="N18" s="246"/>
      <c r="O18" s="246"/>
    </row>
    <row r="19" spans="1:15" ht="13.5" customHeight="1">
      <c r="A19" s="13" t="s">
        <v>277</v>
      </c>
      <c r="B19" s="11" t="s">
        <v>9</v>
      </c>
      <c r="C19" s="20">
        <f>C18*1.25/100</f>
        <v>0</v>
      </c>
      <c r="D19" s="6"/>
      <c r="E19" s="245"/>
      <c r="F19" s="245"/>
      <c r="G19" s="245"/>
      <c r="H19" s="245"/>
      <c r="I19" s="245"/>
      <c r="J19" s="206"/>
      <c r="K19" s="171"/>
      <c r="L19" s="179">
        <v>7</v>
      </c>
      <c r="M19" s="207"/>
      <c r="N19" s="246"/>
      <c r="O19" s="246"/>
    </row>
    <row r="20" spans="1:15" ht="13.5" customHeight="1">
      <c r="A20" s="13" t="s">
        <v>8</v>
      </c>
      <c r="B20" s="11" t="s">
        <v>279</v>
      </c>
      <c r="C20" s="20">
        <f>SUM(C12:C17)</f>
        <v>0</v>
      </c>
      <c r="D20" s="6"/>
      <c r="E20" s="245"/>
      <c r="F20" s="245"/>
      <c r="G20" s="245"/>
      <c r="H20" s="245"/>
      <c r="I20" s="245"/>
      <c r="J20" s="206"/>
      <c r="K20" s="171"/>
      <c r="L20" s="179">
        <v>7</v>
      </c>
      <c r="M20" s="207"/>
      <c r="N20" s="246"/>
      <c r="O20" s="246"/>
    </row>
    <row r="21" spans="1:15" ht="13.5" customHeight="1">
      <c r="A21" s="14" t="s">
        <v>278</v>
      </c>
      <c r="B21" s="15" t="s">
        <v>10</v>
      </c>
      <c r="C21" s="34">
        <f>SUM(C18:C20)</f>
        <v>0</v>
      </c>
      <c r="D21" s="6"/>
      <c r="E21" s="245"/>
      <c r="F21" s="245"/>
      <c r="G21" s="245"/>
      <c r="H21" s="245"/>
      <c r="I21" s="245"/>
      <c r="J21" s="206"/>
      <c r="K21" s="171"/>
      <c r="L21" s="179">
        <v>7</v>
      </c>
      <c r="M21" s="207"/>
      <c r="N21" s="246"/>
      <c r="O21" s="246"/>
    </row>
    <row r="22" spans="1:15" ht="13.5" customHeight="1">
      <c r="A22" s="5" t="s">
        <v>11</v>
      </c>
      <c r="B22" s="15"/>
      <c r="C22" s="34"/>
      <c r="D22" s="6"/>
      <c r="E22" s="245"/>
      <c r="F22" s="245"/>
      <c r="G22" s="245"/>
      <c r="H22" s="245"/>
      <c r="I22" s="245"/>
      <c r="J22" s="206"/>
      <c r="K22" s="171"/>
      <c r="L22" s="179">
        <v>7</v>
      </c>
      <c r="M22" s="207"/>
      <c r="N22" s="246"/>
      <c r="O22" s="246"/>
    </row>
    <row r="23" spans="1:15" ht="13.5" customHeight="1">
      <c r="A23" s="6" t="s">
        <v>12</v>
      </c>
      <c r="B23" s="6" t="s">
        <v>13</v>
      </c>
      <c r="C23" s="227"/>
      <c r="D23" s="6"/>
      <c r="E23" s="245"/>
      <c r="F23" s="245"/>
      <c r="G23" s="245"/>
      <c r="H23" s="245"/>
      <c r="I23" s="245"/>
      <c r="J23" s="206"/>
      <c r="K23" s="171"/>
      <c r="L23" s="179">
        <v>7</v>
      </c>
      <c r="M23" s="207"/>
      <c r="N23" s="246"/>
      <c r="O23" s="246"/>
    </row>
    <row r="24" spans="1:15" ht="13.5" customHeight="1">
      <c r="A24" s="6" t="s">
        <v>15</v>
      </c>
      <c r="B24" s="6" t="s">
        <v>14</v>
      </c>
      <c r="C24" s="228"/>
      <c r="D24" s="6"/>
      <c r="E24" s="245"/>
      <c r="F24" s="245"/>
      <c r="G24" s="245"/>
      <c r="H24" s="245"/>
      <c r="I24" s="245"/>
      <c r="J24" s="206"/>
      <c r="K24" s="171"/>
      <c r="L24" s="179">
        <v>7</v>
      </c>
      <c r="M24" s="207"/>
      <c r="N24" s="246"/>
      <c r="O24" s="246"/>
    </row>
    <row r="25" spans="1:15" ht="13.5" customHeight="1">
      <c r="A25" s="6" t="s">
        <v>280</v>
      </c>
      <c r="B25" s="6" t="s">
        <v>16</v>
      </c>
      <c r="C25" s="227"/>
      <c r="D25" s="6"/>
      <c r="E25" s="245"/>
      <c r="F25" s="245"/>
      <c r="G25" s="245"/>
      <c r="H25" s="245"/>
      <c r="I25" s="245"/>
      <c r="J25" s="206"/>
      <c r="K25" s="171"/>
      <c r="L25" s="179">
        <v>7</v>
      </c>
      <c r="M25" s="207"/>
      <c r="N25" s="246"/>
      <c r="O25" s="246"/>
    </row>
    <row r="26" spans="1:15" ht="13.5" customHeight="1">
      <c r="A26" s="6" t="s">
        <v>281</v>
      </c>
      <c r="B26" s="6" t="s">
        <v>229</v>
      </c>
      <c r="C26" s="228"/>
      <c r="D26" s="6"/>
      <c r="E26" s="245"/>
      <c r="F26" s="245"/>
      <c r="G26" s="245"/>
      <c r="H26" s="245"/>
      <c r="I26" s="245"/>
      <c r="J26" s="206"/>
      <c r="K26" s="171"/>
      <c r="L26" s="179">
        <v>7</v>
      </c>
      <c r="M26" s="207"/>
      <c r="N26" s="246"/>
      <c r="O26" s="246"/>
    </row>
    <row r="27" spans="1:15" ht="13.5" customHeight="1">
      <c r="A27" s="14" t="s">
        <v>17</v>
      </c>
      <c r="B27" s="15" t="s">
        <v>18</v>
      </c>
      <c r="C27" s="226">
        <f>SUM(C23:C26)</f>
        <v>0</v>
      </c>
      <c r="D27" s="6"/>
      <c r="E27" s="245"/>
      <c r="F27" s="245"/>
      <c r="G27" s="245"/>
      <c r="H27" s="245"/>
      <c r="I27" s="245"/>
      <c r="J27" s="206"/>
      <c r="K27" s="171"/>
      <c r="L27" s="179">
        <v>7</v>
      </c>
      <c r="M27" s="207"/>
      <c r="N27" s="246"/>
      <c r="O27" s="246"/>
    </row>
    <row r="28" spans="1:15" ht="13.5" customHeight="1">
      <c r="A28" s="229" t="s">
        <v>214</v>
      </c>
      <c r="B28" s="11"/>
      <c r="C28" s="103"/>
      <c r="D28" s="6"/>
      <c r="E28" s="245"/>
      <c r="F28" s="245"/>
      <c r="G28" s="245"/>
      <c r="H28" s="245"/>
      <c r="I28" s="245"/>
      <c r="J28" s="206"/>
      <c r="K28" s="171"/>
      <c r="L28" s="179">
        <v>7</v>
      </c>
      <c r="M28" s="207"/>
      <c r="N28" s="246"/>
      <c r="O28" s="246"/>
    </row>
    <row r="29" spans="1:15" ht="13.5" customHeight="1">
      <c r="A29" s="45" t="str">
        <f>"Pracovisko "&amp;G51&amp;" (10% z Príjmy PČ- pri jednom pracovisku)"</f>
        <v>Pracovisko OKIS (10% z Príjmy PČ- pri jednom pracovisku)</v>
      </c>
      <c r="B29" s="11" t="s">
        <v>282</v>
      </c>
      <c r="C29" s="20">
        <f>IF(G50&lt;13,(10*C36/100)*(1-I6),10*C36/100)</f>
        <v>0</v>
      </c>
      <c r="D29" s="6"/>
      <c r="E29" s="245"/>
      <c r="F29" s="245"/>
      <c r="G29" s="245"/>
      <c r="H29" s="245"/>
      <c r="I29" s="245"/>
      <c r="J29" s="206"/>
      <c r="K29" s="171"/>
      <c r="L29" s="179">
        <v>7</v>
      </c>
      <c r="M29" s="207"/>
      <c r="N29" s="246"/>
      <c r="O29" s="246"/>
    </row>
    <row r="30" spans="1:15" ht="13.5" customHeight="1">
      <c r="A30" s="45" t="str">
        <f>IF(G50&lt;13,"Pracovisko "&amp;G52&amp;" ("&amp;I6*100&amp;"% z Pracoviska "&amp;G51&amp;")","Bez spolupráce s iným pracoviskom")</f>
        <v>Bez spolupráce s iným pracoviskom</v>
      </c>
      <c r="B30" s="11" t="s">
        <v>283</v>
      </c>
      <c r="C30" s="103">
        <f>IF(G50&lt;13,(10*C36/100)*I6,0)</f>
        <v>0</v>
      </c>
      <c r="D30" s="6"/>
      <c r="E30" s="245"/>
      <c r="F30" s="245"/>
      <c r="G30" s="245"/>
      <c r="H30" s="245"/>
      <c r="I30" s="245"/>
      <c r="J30" s="206"/>
      <c r="K30" s="171"/>
      <c r="L30" s="179">
        <v>7</v>
      </c>
      <c r="M30" s="207"/>
      <c r="N30" s="246"/>
      <c r="O30" s="246"/>
    </row>
    <row r="31" spans="1:15" ht="13.5" customHeight="1">
      <c r="A31" s="45" t="s">
        <v>285</v>
      </c>
      <c r="B31" s="11" t="s">
        <v>284</v>
      </c>
      <c r="C31" s="20">
        <f>3*C36/100</f>
        <v>0</v>
      </c>
      <c r="D31" s="6"/>
      <c r="E31" s="245"/>
      <c r="F31" s="245"/>
      <c r="G31" s="245"/>
      <c r="H31" s="245"/>
      <c r="I31" s="245"/>
      <c r="J31" s="206"/>
      <c r="K31" s="171"/>
      <c r="L31" s="179">
        <v>7</v>
      </c>
      <c r="M31" s="207"/>
      <c r="N31" s="246"/>
      <c r="O31" s="246"/>
    </row>
    <row r="32" spans="1:15" ht="13.5" customHeight="1">
      <c r="A32" s="45" t="s">
        <v>286</v>
      </c>
      <c r="B32" s="11" t="s">
        <v>287</v>
      </c>
      <c r="C32" s="20">
        <f>10*C21/100</f>
        <v>0</v>
      </c>
      <c r="D32" s="6"/>
      <c r="E32" s="245"/>
      <c r="F32" s="245"/>
      <c r="G32" s="245"/>
      <c r="H32" s="245"/>
      <c r="I32" s="245"/>
      <c r="J32" s="206"/>
      <c r="K32" s="171"/>
      <c r="L32" s="179">
        <v>7</v>
      </c>
      <c r="M32" s="207"/>
      <c r="N32" s="246"/>
      <c r="O32" s="246"/>
    </row>
    <row r="33" spans="1:15" ht="13.5" customHeight="1">
      <c r="A33" s="14" t="s">
        <v>289</v>
      </c>
      <c r="B33" s="15" t="s">
        <v>19</v>
      </c>
      <c r="C33" s="34">
        <f>SUM(C29:C32)</f>
        <v>0</v>
      </c>
      <c r="D33" s="6"/>
      <c r="E33" s="245"/>
      <c r="F33" s="245"/>
      <c r="G33" s="245"/>
      <c r="H33" s="245"/>
      <c r="I33" s="245"/>
      <c r="J33" s="206"/>
      <c r="K33" s="171"/>
      <c r="L33" s="179">
        <v>7</v>
      </c>
      <c r="M33" s="207"/>
      <c r="N33" s="246"/>
      <c r="O33" s="246"/>
    </row>
    <row r="34" spans="1:15">
      <c r="A34" s="14" t="s">
        <v>288</v>
      </c>
      <c r="B34" s="15" t="s">
        <v>20</v>
      </c>
      <c r="C34" s="34">
        <f>(C21+C27+C33)</f>
        <v>0</v>
      </c>
      <c r="D34" s="6"/>
      <c r="E34" s="16"/>
      <c r="F34" s="16"/>
      <c r="G34" s="16"/>
      <c r="H34" s="16"/>
      <c r="I34" s="16"/>
      <c r="J34" s="16"/>
      <c r="K34" s="17" t="s">
        <v>35</v>
      </c>
      <c r="L34" s="180"/>
      <c r="M34" s="18">
        <f>SUM(M12:M33)</f>
        <v>0</v>
      </c>
    </row>
    <row r="35" spans="1:15" ht="6.6" customHeight="1">
      <c r="A35" s="157"/>
      <c r="B35" s="158"/>
      <c r="C35" s="159"/>
      <c r="D35" s="160"/>
      <c r="E35" s="160"/>
      <c r="F35" s="160"/>
      <c r="G35" s="160"/>
      <c r="H35" s="160"/>
      <c r="I35" s="160"/>
      <c r="J35" s="160"/>
      <c r="K35" s="161"/>
      <c r="L35" s="181"/>
      <c r="M35" s="162"/>
      <c r="N35" s="156"/>
      <c r="O35" s="156"/>
    </row>
    <row r="36" spans="1:15" ht="15">
      <c r="A36" s="19" t="s">
        <v>290</v>
      </c>
      <c r="B36" s="19" t="s">
        <v>21</v>
      </c>
      <c r="C36" s="209"/>
      <c r="D36" s="6"/>
      <c r="E36" s="31"/>
      <c r="F36" s="139">
        <v>1</v>
      </c>
      <c r="G36" s="177" t="s">
        <v>219</v>
      </c>
      <c r="H36" s="21"/>
      <c r="L36" s="182">
        <v>1</v>
      </c>
      <c r="M36" s="22"/>
    </row>
    <row r="37" spans="1:15" ht="15">
      <c r="A37" s="19"/>
      <c r="B37" s="19"/>
      <c r="C37" s="44"/>
      <c r="D37" s="6"/>
      <c r="E37" s="6"/>
      <c r="F37" s="141">
        <v>2</v>
      </c>
      <c r="G37" s="177" t="s">
        <v>220</v>
      </c>
      <c r="H37" s="15"/>
      <c r="I37" s="31"/>
      <c r="J37" s="15"/>
      <c r="K37" s="166"/>
      <c r="L37" s="182">
        <v>2</v>
      </c>
      <c r="N37" s="4" t="s">
        <v>23</v>
      </c>
    </row>
    <row r="38" spans="1:15" ht="15">
      <c r="A38" s="11" t="s">
        <v>32</v>
      </c>
      <c r="B38" s="11" t="s">
        <v>22</v>
      </c>
      <c r="C38" s="20">
        <f>(C36-C34)</f>
        <v>0</v>
      </c>
      <c r="D38" s="6"/>
      <c r="E38" s="21"/>
      <c r="F38" s="139">
        <v>3</v>
      </c>
      <c r="G38" s="177" t="s">
        <v>217</v>
      </c>
      <c r="I38" s="15"/>
      <c r="J38" s="15"/>
      <c r="K38" s="166"/>
      <c r="L38" s="182">
        <v>3</v>
      </c>
      <c r="M38" s="22"/>
      <c r="O38" s="204" t="str">
        <f>IF(I8&lt;&gt;"",I8,"")</f>
        <v/>
      </c>
    </row>
    <row r="39" spans="1:15" ht="15">
      <c r="A39" s="5" t="s">
        <v>291</v>
      </c>
      <c r="B39" s="15" t="s">
        <v>24</v>
      </c>
      <c r="C39" s="34">
        <f>IF(C36&lt;&gt;"",(C38*100/C36),0)</f>
        <v>0</v>
      </c>
      <c r="D39" s="8"/>
      <c r="E39" s="15"/>
      <c r="F39" s="139">
        <v>4</v>
      </c>
      <c r="G39" s="139" t="s">
        <v>218</v>
      </c>
      <c r="H39" s="23"/>
      <c r="I39" s="31"/>
      <c r="J39" s="15"/>
      <c r="K39" s="223"/>
      <c r="L39" s="221">
        <v>4</v>
      </c>
      <c r="M39" s="22"/>
    </row>
    <row r="40" spans="1:15">
      <c r="A40" s="11" t="s">
        <v>206</v>
      </c>
      <c r="B40" s="11" t="s">
        <v>25</v>
      </c>
      <c r="C40" s="35">
        <f>(C38*0.21)</f>
        <v>0</v>
      </c>
      <c r="D40" s="8"/>
      <c r="F40" s="139">
        <v>5</v>
      </c>
      <c r="G40" s="139" t="s">
        <v>221</v>
      </c>
      <c r="I40" s="15"/>
      <c r="J40" s="15"/>
      <c r="K40" s="223"/>
      <c r="L40" s="221">
        <v>5</v>
      </c>
      <c r="N40" s="14"/>
    </row>
    <row r="41" spans="1:15">
      <c r="A41" s="11" t="s">
        <v>26</v>
      </c>
      <c r="B41" s="11"/>
      <c r="C41" s="35">
        <f>(C38-C40)</f>
        <v>0</v>
      </c>
      <c r="D41" s="8"/>
      <c r="E41" s="23"/>
      <c r="F41" s="139">
        <v>6</v>
      </c>
      <c r="G41" s="139" t="s">
        <v>1</v>
      </c>
      <c r="I41" s="24"/>
      <c r="J41" s="25"/>
      <c r="K41" s="49"/>
      <c r="L41" s="221">
        <v>6</v>
      </c>
      <c r="N41" s="4" t="s">
        <v>31</v>
      </c>
    </row>
    <row r="42" spans="1:15">
      <c r="A42" s="11" t="s">
        <v>27</v>
      </c>
      <c r="B42" s="11" t="s">
        <v>28</v>
      </c>
      <c r="C42" s="35">
        <f>(C36*1/100)</f>
        <v>0</v>
      </c>
      <c r="D42" s="8"/>
      <c r="F42" s="139">
        <v>7</v>
      </c>
      <c r="G42" s="139" t="s">
        <v>230</v>
      </c>
      <c r="I42" s="25"/>
      <c r="J42" s="25"/>
      <c r="K42" s="49"/>
      <c r="L42" s="25"/>
      <c r="M42" s="22"/>
      <c r="O42" s="204" t="str">
        <f>VLOOKUP(G49,F53:G65,2,FALSE)</f>
        <v>Ing. Matej Hýroš</v>
      </c>
    </row>
    <row r="43" spans="1:15">
      <c r="A43" s="11" t="s">
        <v>29</v>
      </c>
      <c r="B43" s="11" t="s">
        <v>30</v>
      </c>
      <c r="C43" s="35">
        <f>(C41-C42)</f>
        <v>0</v>
      </c>
      <c r="D43" s="8"/>
      <c r="E43" s="230"/>
      <c r="F43" s="231">
        <v>8</v>
      </c>
      <c r="G43" s="231" t="s">
        <v>273</v>
      </c>
      <c r="H43" s="232"/>
      <c r="I43" s="233"/>
      <c r="J43" s="25"/>
      <c r="K43" s="49"/>
      <c r="L43" s="25"/>
    </row>
    <row r="44" spans="1:15">
      <c r="A44" s="11"/>
      <c r="B44" s="11"/>
      <c r="C44" s="35"/>
      <c r="D44" s="8"/>
      <c r="E44" s="230"/>
      <c r="F44" s="231">
        <v>9</v>
      </c>
      <c r="G44" s="231" t="s">
        <v>222</v>
      </c>
      <c r="H44" s="232"/>
      <c r="I44" s="233"/>
      <c r="J44" s="25"/>
      <c r="K44" s="49"/>
      <c r="L44" s="234">
        <f>I44*100</f>
        <v>0</v>
      </c>
      <c r="M44" s="22"/>
    </row>
    <row r="45" spans="1:15" ht="15">
      <c r="A45" s="11"/>
      <c r="B45" s="11"/>
      <c r="C45" s="35"/>
      <c r="D45" s="8"/>
      <c r="F45" s="139">
        <v>10</v>
      </c>
      <c r="G45" s="139" t="s">
        <v>223</v>
      </c>
      <c r="I45" s="29"/>
      <c r="J45" s="25"/>
      <c r="K45" s="49"/>
      <c r="L45" s="235">
        <f>IF(G50&lt;12,(100-L44)*(1-I6),100-L44)</f>
        <v>100</v>
      </c>
    </row>
    <row r="46" spans="1:15" ht="15">
      <c r="A46" s="11"/>
      <c r="B46" s="11"/>
      <c r="C46" s="35"/>
      <c r="D46" s="8"/>
      <c r="F46" s="139">
        <v>11</v>
      </c>
      <c r="G46" s="177" t="s">
        <v>231</v>
      </c>
      <c r="I46" s="31" t="s">
        <v>41</v>
      </c>
      <c r="J46" s="25"/>
      <c r="K46" s="49"/>
      <c r="L46" s="183">
        <f>(100-L44)*I6</f>
        <v>0</v>
      </c>
    </row>
    <row r="47" spans="1:15" ht="15">
      <c r="A47" s="38"/>
      <c r="B47" s="11"/>
      <c r="C47" s="36"/>
      <c r="D47" s="8"/>
      <c r="F47" s="139">
        <v>12</v>
      </c>
      <c r="G47" s="177" t="s">
        <v>232</v>
      </c>
      <c r="I47" s="25"/>
      <c r="J47" s="25"/>
      <c r="K47" s="49"/>
      <c r="L47" s="184"/>
      <c r="M47" s="211"/>
      <c r="N47" s="4" t="s">
        <v>38</v>
      </c>
      <c r="O47" s="11"/>
    </row>
    <row r="48" spans="1:15">
      <c r="A48" s="32"/>
      <c r="B48" s="32"/>
      <c r="C48" s="36"/>
      <c r="D48" s="8"/>
      <c r="F48" s="48">
        <v>13</v>
      </c>
      <c r="H48" s="36"/>
      <c r="I48" s="36"/>
      <c r="J48" s="25"/>
      <c r="K48" s="49"/>
      <c r="L48" s="185" t="s">
        <v>224</v>
      </c>
      <c r="O48" s="205" t="s">
        <v>268</v>
      </c>
    </row>
    <row r="49" spans="1:15" ht="15">
      <c r="A49" s="26"/>
      <c r="B49" s="27"/>
      <c r="C49" s="28"/>
      <c r="D49" s="8"/>
      <c r="G49" s="178">
        <v>12</v>
      </c>
      <c r="I49" s="29"/>
      <c r="J49" s="25"/>
      <c r="K49" s="49"/>
      <c r="L49" s="185" t="s">
        <v>225</v>
      </c>
      <c r="M49" s="30"/>
      <c r="O49" s="11"/>
    </row>
    <row r="50" spans="1:15">
      <c r="C50" s="22"/>
      <c r="G50" s="178">
        <v>13</v>
      </c>
      <c r="L50" s="178" t="s">
        <v>226</v>
      </c>
    </row>
    <row r="51" spans="1:15">
      <c r="G51" s="178" t="str">
        <f>VLOOKUP(G49,F36:G48,2,FALSE)</f>
        <v>OKIS</v>
      </c>
      <c r="L51" s="178">
        <v>1</v>
      </c>
    </row>
    <row r="52" spans="1:15">
      <c r="G52" s="178">
        <f>VLOOKUP(G50,F36:G48,2,FALSE)</f>
        <v>0</v>
      </c>
      <c r="L52" s="178"/>
    </row>
    <row r="53" spans="1:15">
      <c r="F53" s="139">
        <v>1</v>
      </c>
      <c r="G53" t="s">
        <v>260</v>
      </c>
    </row>
    <row r="54" spans="1:15">
      <c r="F54" s="141">
        <v>2</v>
      </c>
      <c r="G54" t="s">
        <v>261</v>
      </c>
    </row>
    <row r="55" spans="1:15">
      <c r="F55" s="139">
        <v>3</v>
      </c>
      <c r="G55" t="s">
        <v>262</v>
      </c>
    </row>
    <row r="56" spans="1:15">
      <c r="F56" s="139">
        <v>4</v>
      </c>
      <c r="G56" s="212" t="s">
        <v>275</v>
      </c>
    </row>
    <row r="57" spans="1:15">
      <c r="F57" s="139">
        <v>5</v>
      </c>
      <c r="G57" t="s">
        <v>263</v>
      </c>
    </row>
    <row r="58" spans="1:15">
      <c r="F58" s="139">
        <v>6</v>
      </c>
      <c r="G58" s="212" t="s">
        <v>272</v>
      </c>
    </row>
    <row r="59" spans="1:15">
      <c r="F59" s="139">
        <v>7</v>
      </c>
      <c r="G59" t="s">
        <v>264</v>
      </c>
    </row>
    <row r="60" spans="1:15">
      <c r="F60" s="139">
        <v>8</v>
      </c>
      <c r="G60" s="121" t="s">
        <v>274</v>
      </c>
    </row>
    <row r="61" spans="1:15">
      <c r="F61" s="139">
        <v>9</v>
      </c>
      <c r="G61" t="s">
        <v>265</v>
      </c>
    </row>
    <row r="62" spans="1:15">
      <c r="F62" s="139">
        <v>10</v>
      </c>
      <c r="G62" s="212" t="s">
        <v>269</v>
      </c>
    </row>
    <row r="63" spans="1:15">
      <c r="F63" s="139">
        <v>11</v>
      </c>
      <c r="G63" t="s">
        <v>266</v>
      </c>
    </row>
    <row r="64" spans="1:15">
      <c r="F64" s="139">
        <v>12</v>
      </c>
      <c r="G64" t="s">
        <v>267</v>
      </c>
    </row>
    <row r="65" spans="6:6">
      <c r="F65" s="139">
        <v>13</v>
      </c>
    </row>
  </sheetData>
  <sheetProtection password="AC80" sheet="1" objects="1" scenarios="1" selectLockedCells="1"/>
  <mergeCells count="51">
    <mergeCell ref="A5:B5"/>
    <mergeCell ref="C5:O5"/>
    <mergeCell ref="N6:O6"/>
    <mergeCell ref="N8:O8"/>
    <mergeCell ref="E12:I12"/>
    <mergeCell ref="N12:O12"/>
    <mergeCell ref="I8:J8"/>
    <mergeCell ref="J7:M7"/>
    <mergeCell ref="N7:O7"/>
    <mergeCell ref="E13:I13"/>
    <mergeCell ref="N13:O13"/>
    <mergeCell ref="E14:I14"/>
    <mergeCell ref="N14:O14"/>
    <mergeCell ref="E15:I15"/>
    <mergeCell ref="N15:O15"/>
    <mergeCell ref="E16:I16"/>
    <mergeCell ref="N16:O16"/>
    <mergeCell ref="E17:I17"/>
    <mergeCell ref="N17:O17"/>
    <mergeCell ref="E18:I18"/>
    <mergeCell ref="N18:O18"/>
    <mergeCell ref="E19:I19"/>
    <mergeCell ref="N19:O19"/>
    <mergeCell ref="E20:I20"/>
    <mergeCell ref="N20:O20"/>
    <mergeCell ref="E21:I21"/>
    <mergeCell ref="N21:O21"/>
    <mergeCell ref="E22:I22"/>
    <mergeCell ref="N22:O22"/>
    <mergeCell ref="E23:I23"/>
    <mergeCell ref="N23:O23"/>
    <mergeCell ref="E24:I24"/>
    <mergeCell ref="N24:O24"/>
    <mergeCell ref="E25:I25"/>
    <mergeCell ref="N25:O25"/>
    <mergeCell ref="E26:I26"/>
    <mergeCell ref="N26:O26"/>
    <mergeCell ref="E27:I27"/>
    <mergeCell ref="N27:O27"/>
    <mergeCell ref="E28:I28"/>
    <mergeCell ref="N28:O28"/>
    <mergeCell ref="E29:I29"/>
    <mergeCell ref="N29:O29"/>
    <mergeCell ref="E30:I30"/>
    <mergeCell ref="N30:O30"/>
    <mergeCell ref="E31:I31"/>
    <mergeCell ref="N31:O31"/>
    <mergeCell ref="E32:I32"/>
    <mergeCell ref="N32:O32"/>
    <mergeCell ref="E33:I33"/>
    <mergeCell ref="N33:O33"/>
  </mergeCells>
  <pageMargins left="1.48" right="0.75" top="0.59" bottom="0.62" header="0.51" footer="0.49"/>
  <pageSetup paperSize="9" scale="78" orientation="landscape" r:id="rId1"/>
  <headerFooter alignWithMargins="0">
    <oddFooter>&amp;R&amp;"Arial,Kurzíva"&amp;8KALKULAČNÝ LIST, Schválené vo VF dňa 30.3.2022</oddFooter>
  </headerFooter>
  <ignoredErrors>
    <ignoredError sqref="C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autoLine="0" autoPict="0">
                <anchor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locked="0" defaultSize="0" autoLine="0" autoPict="0">
                <anchor>
                  <from>
                    <xdr:col>10</xdr:col>
                    <xdr:colOff>19050</xdr:colOff>
                    <xdr:row>12</xdr:row>
                    <xdr:rowOff>9525</xdr:rowOff>
                  </from>
                  <to>
                    <xdr:col>10</xdr:col>
                    <xdr:colOff>400050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locked="0" defaultSize="0" autoLine="0" autoPict="0">
                <anchor>
                  <from>
                    <xdr:col>10</xdr:col>
                    <xdr:colOff>19050</xdr:colOff>
                    <xdr:row>13</xdr:row>
                    <xdr:rowOff>9525</xdr:rowOff>
                  </from>
                  <to>
                    <xdr:col>10</xdr:col>
                    <xdr:colOff>400050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locked="0" defaultSize="0" autoLine="0" autoPict="0">
                <anchor>
                  <from>
                    <xdr:col>10</xdr:col>
                    <xdr:colOff>19050</xdr:colOff>
                    <xdr:row>14</xdr:row>
                    <xdr:rowOff>9525</xdr:rowOff>
                  </from>
                  <to>
                    <xdr:col>10</xdr:col>
                    <xdr:colOff>400050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locked="0" defaultSize="0" autoLine="0" autoPict="0">
                <anchor>
                  <from>
                    <xdr:col>10</xdr:col>
                    <xdr:colOff>19050</xdr:colOff>
                    <xdr:row>15</xdr:row>
                    <xdr:rowOff>9525</xdr:rowOff>
                  </from>
                  <to>
                    <xdr:col>10</xdr:col>
                    <xdr:colOff>400050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locked="0" defaultSize="0" autoLine="0" autoPict="0">
                <anchor>
                  <from>
                    <xdr:col>10</xdr:col>
                    <xdr:colOff>19050</xdr:colOff>
                    <xdr:row>16</xdr:row>
                    <xdr:rowOff>0</xdr:rowOff>
                  </from>
                  <to>
                    <xdr:col>10</xdr:col>
                    <xdr:colOff>400050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locked="0" defaultSize="0" autoLine="0" autoPict="0">
                <anchor>
                  <from>
                    <xdr:col>10</xdr:col>
                    <xdr:colOff>19050</xdr:colOff>
                    <xdr:row>17</xdr:row>
                    <xdr:rowOff>0</xdr:rowOff>
                  </from>
                  <to>
                    <xdr:col>10</xdr:col>
                    <xdr:colOff>400050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locked="0" defaultSize="0" autoLine="0" autoPict="0">
                <anchor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10</xdr:col>
                    <xdr:colOff>400050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locked="0" defaultSize="0" autoLine="0" autoPict="0">
                <anchor>
                  <from>
                    <xdr:col>10</xdr:col>
                    <xdr:colOff>19050</xdr:colOff>
                    <xdr:row>19</xdr:row>
                    <xdr:rowOff>0</xdr:rowOff>
                  </from>
                  <to>
                    <xdr:col>10</xdr:col>
                    <xdr:colOff>400050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locked="0" defaultSize="0" autoLine="0" autoPict="0">
                <anchor>
                  <from>
                    <xdr:col>10</xdr:col>
                    <xdr:colOff>19050</xdr:colOff>
                    <xdr:row>20</xdr:row>
                    <xdr:rowOff>9525</xdr:rowOff>
                  </from>
                  <to>
                    <xdr:col>10</xdr:col>
                    <xdr:colOff>400050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locked="0" defaultSize="0" autoLine="0" autoPict="0">
                <anchor>
                  <from>
                    <xdr:col>10</xdr:col>
                    <xdr:colOff>19050</xdr:colOff>
                    <xdr:row>21</xdr:row>
                    <xdr:rowOff>9525</xdr:rowOff>
                  </from>
                  <to>
                    <xdr:col>10</xdr:col>
                    <xdr:colOff>400050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locked="0" defaultSize="0" autoLine="0" autoPict="0">
                <anchor>
                  <from>
                    <xdr:col>10</xdr:col>
                    <xdr:colOff>19050</xdr:colOff>
                    <xdr:row>22</xdr:row>
                    <xdr:rowOff>9525</xdr:rowOff>
                  </from>
                  <to>
                    <xdr:col>10</xdr:col>
                    <xdr:colOff>400050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locked="0" defaultSize="0" autoLine="0" autoPict="0">
                <anchor>
                  <from>
                    <xdr:col>10</xdr:col>
                    <xdr:colOff>19050</xdr:colOff>
                    <xdr:row>23</xdr:row>
                    <xdr:rowOff>0</xdr:rowOff>
                  </from>
                  <to>
                    <xdr:col>10</xdr:col>
                    <xdr:colOff>400050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locked="0" defaultSize="0" autoLine="0" autoPict="0">
                <anchor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10</xdr:col>
                    <xdr:colOff>400050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locked="0" defaultSize="0" autoLine="0" autoPict="0">
                <anchor>
                  <from>
                    <xdr:col>10</xdr:col>
                    <xdr:colOff>19050</xdr:colOff>
                    <xdr:row>24</xdr:row>
                    <xdr:rowOff>161925</xdr:rowOff>
                  </from>
                  <to>
                    <xdr:col>10</xdr:col>
                    <xdr:colOff>400050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locked="0" defaultSize="0" autoLine="0" autoPict="0">
                <anchor>
                  <from>
                    <xdr:col>10</xdr:col>
                    <xdr:colOff>19050</xdr:colOff>
                    <xdr:row>25</xdr:row>
                    <xdr:rowOff>161925</xdr:rowOff>
                  </from>
                  <to>
                    <xdr:col>10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locked="0" defaultSize="0" autoLine="0" autoPict="0">
                <anchor>
                  <from>
                    <xdr:col>10</xdr:col>
                    <xdr:colOff>19050</xdr:colOff>
                    <xdr:row>26</xdr:row>
                    <xdr:rowOff>161925</xdr:rowOff>
                  </from>
                  <to>
                    <xdr:col>10</xdr:col>
                    <xdr:colOff>400050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locked="0" defaultSize="0" autoLine="0" autoPict="0">
                <anchor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10</xdr:col>
                    <xdr:colOff>400050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locked="0" defaultSize="0" autoLine="0" autoPict="0">
                <anchor>
                  <from>
                    <xdr:col>10</xdr:col>
                    <xdr:colOff>19050</xdr:colOff>
                    <xdr:row>29</xdr:row>
                    <xdr:rowOff>0</xdr:rowOff>
                  </from>
                  <to>
                    <xdr:col>10</xdr:col>
                    <xdr:colOff>400050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Drop Down 20">
              <controlPr locked="0" defaultSize="0" autoLine="0" autoPict="0">
                <anchor>
                  <from>
                    <xdr:col>10</xdr:col>
                    <xdr:colOff>19050</xdr:colOff>
                    <xdr:row>30</xdr:row>
                    <xdr:rowOff>0</xdr:rowOff>
                  </from>
                  <to>
                    <xdr:col>10</xdr:col>
                    <xdr:colOff>400050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Drop Down 21">
              <controlPr locked="0" defaultSize="0" autoLine="0" autoPict="0">
                <anchor>
                  <from>
                    <xdr:col>10</xdr:col>
                    <xdr:colOff>19050</xdr:colOff>
                    <xdr:row>31</xdr:row>
                    <xdr:rowOff>0</xdr:rowOff>
                  </from>
                  <to>
                    <xdr:col>10</xdr:col>
                    <xdr:colOff>400050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Drop Down 22">
              <controlPr locked="0" defaultSize="0" autoLine="0" autoPict="0">
                <anchor>
                  <from>
                    <xdr:col>10</xdr:col>
                    <xdr:colOff>19050</xdr:colOff>
                    <xdr:row>32</xdr:row>
                    <xdr:rowOff>0</xdr:rowOff>
                  </from>
                  <to>
                    <xdr:col>10</xdr:col>
                    <xdr:colOff>400050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Drop Down 23">
              <controlPr locked="0" defaultSize="0" autoLine="0" autoPict="0">
                <anchor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3</xdr:col>
                    <xdr:colOff>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Drop Down 24">
              <controlPr locked="0" defaultSize="0" autoLine="0" autoPict="0">
                <anchor>
                  <from>
                    <xdr:col>4</xdr:col>
                    <xdr:colOff>571500</xdr:colOff>
                    <xdr:row>5</xdr:row>
                    <xdr:rowOff>9525</xdr:rowOff>
                  </from>
                  <to>
                    <xdr:col>8</xdr:col>
                    <xdr:colOff>257175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7"/>
  <sheetViews>
    <sheetView view="pageLayout" zoomScaleNormal="100" workbookViewId="0">
      <selection activeCell="A4" sqref="A4"/>
    </sheetView>
  </sheetViews>
  <sheetFormatPr defaultColWidth="9.140625" defaultRowHeight="12.75"/>
  <cols>
    <col min="1" max="5" width="9.140625" style="2"/>
    <col min="6" max="6" width="12.140625" style="2" bestFit="1" customWidth="1"/>
    <col min="7" max="16384" width="9.140625" style="2"/>
  </cols>
  <sheetData>
    <row r="8" spans="1:6" ht="18">
      <c r="D8" s="50" t="s">
        <v>117</v>
      </c>
    </row>
    <row r="9" spans="1:6" ht="18">
      <c r="D9" s="50"/>
    </row>
    <row r="10" spans="1:6" ht="18">
      <c r="D10" s="50"/>
    </row>
    <row r="11" spans="1:6" ht="18">
      <c r="D11" s="50"/>
    </row>
    <row r="12" spans="1:6" ht="11.25" customHeight="1">
      <c r="A12" s="50"/>
      <c r="B12" s="51"/>
      <c r="C12" s="51"/>
    </row>
    <row r="13" spans="1:6" ht="15.75">
      <c r="A13" s="52" t="s">
        <v>134</v>
      </c>
      <c r="B13" s="51"/>
      <c r="C13" s="51"/>
    </row>
    <row r="14" spans="1:6" ht="15.75">
      <c r="A14" s="52"/>
      <c r="B14" s="51"/>
      <c r="C14" s="51"/>
    </row>
    <row r="15" spans="1:6" ht="15.75">
      <c r="A15" s="52" t="s">
        <v>118</v>
      </c>
      <c r="B15" s="51"/>
      <c r="C15" s="51"/>
      <c r="F15" s="210">
        <f>'KALKULACNY LIST'!I8</f>
        <v>0</v>
      </c>
    </row>
    <row r="16" spans="1:6" ht="15">
      <c r="A16" s="54"/>
      <c r="B16" s="51"/>
      <c r="C16" s="51"/>
    </row>
    <row r="17" spans="1:6" ht="15.75">
      <c r="A17" s="52" t="s">
        <v>119</v>
      </c>
      <c r="B17" s="51"/>
      <c r="C17" s="51"/>
      <c r="F17" s="53" t="str">
        <f>'KALKULACNY LIST'!G51</f>
        <v>OKIS</v>
      </c>
    </row>
    <row r="18" spans="1:6" ht="15">
      <c r="A18" s="54"/>
      <c r="B18" s="51"/>
      <c r="C18" s="51"/>
    </row>
    <row r="19" spans="1:6" ht="15">
      <c r="A19" s="54"/>
      <c r="B19" s="51"/>
      <c r="C19" s="51"/>
    </row>
    <row r="20" spans="1:6" ht="15.75">
      <c r="A20" s="54"/>
      <c r="B20" s="51"/>
      <c r="C20" s="51"/>
      <c r="D20" s="55" t="s">
        <v>120</v>
      </c>
    </row>
    <row r="21" spans="1:6">
      <c r="A21" s="56"/>
      <c r="B21" s="51"/>
      <c r="C21" s="51"/>
    </row>
    <row r="22" spans="1:6" ht="15.75">
      <c r="A22" s="54" t="s">
        <v>125</v>
      </c>
      <c r="B22" s="51"/>
      <c r="C22" s="51"/>
    </row>
    <row r="23" spans="1:6" ht="15">
      <c r="A23" s="236" t="s">
        <v>292</v>
      </c>
      <c r="B23" s="51"/>
      <c r="C23" s="51"/>
    </row>
    <row r="24" spans="1:6" ht="15">
      <c r="A24" s="57"/>
      <c r="B24" s="51"/>
      <c r="C24" s="51"/>
    </row>
    <row r="25" spans="1:6" ht="15">
      <c r="A25" s="54" t="s">
        <v>293</v>
      </c>
      <c r="B25" s="51"/>
      <c r="C25" s="51"/>
      <c r="E25" s="244">
        <f>'KALKULACNY LIST'!C7</f>
        <v>0</v>
      </c>
    </row>
    <row r="26" spans="1:6" ht="15">
      <c r="A26" s="54"/>
      <c r="B26" s="51"/>
      <c r="C26" s="51"/>
    </row>
    <row r="27" spans="1:6" ht="15">
      <c r="A27" s="54" t="s">
        <v>126</v>
      </c>
      <c r="B27" s="51"/>
      <c r="C27" s="51"/>
      <c r="E27" s="2">
        <f>'KALKULACNY LIST'!N8</f>
        <v>0</v>
      </c>
    </row>
    <row r="28" spans="1:6" ht="15">
      <c r="A28" s="54"/>
      <c r="B28" s="51"/>
      <c r="C28" s="51"/>
    </row>
    <row r="29" spans="1:6" ht="15.75">
      <c r="A29" s="54"/>
      <c r="B29" s="51"/>
      <c r="C29" s="51"/>
      <c r="D29" s="55" t="s">
        <v>121</v>
      </c>
    </row>
    <row r="30" spans="1:6">
      <c r="A30" s="56"/>
      <c r="B30" s="51"/>
      <c r="C30" s="51"/>
    </row>
    <row r="31" spans="1:6" ht="15">
      <c r="A31" s="54" t="s">
        <v>127</v>
      </c>
      <c r="B31" s="51"/>
      <c r="C31" s="51"/>
    </row>
    <row r="32" spans="1:6" ht="15">
      <c r="A32" s="54" t="s">
        <v>294</v>
      </c>
      <c r="B32" s="51"/>
      <c r="C32" s="51"/>
    </row>
    <row r="33" spans="1:9" ht="15">
      <c r="A33" s="54" t="s">
        <v>128</v>
      </c>
      <c r="B33" s="51"/>
      <c r="C33" s="51"/>
    </row>
    <row r="34" spans="1:9" ht="15">
      <c r="A34" s="54"/>
      <c r="B34" s="51"/>
      <c r="C34" s="51"/>
    </row>
    <row r="35" spans="1:9" ht="15">
      <c r="A35" s="54" t="s">
        <v>122</v>
      </c>
      <c r="B35" s="51"/>
      <c r="C35" s="51"/>
    </row>
    <row r="36" spans="1:9" ht="15">
      <c r="A36" s="54"/>
      <c r="B36" s="51"/>
      <c r="C36" s="51"/>
    </row>
    <row r="37" spans="1:9">
      <c r="A37" s="56"/>
      <c r="B37" s="51"/>
      <c r="C37" s="51"/>
    </row>
    <row r="38" spans="1:9">
      <c r="A38" s="56"/>
      <c r="B38" s="51"/>
      <c r="C38" s="51"/>
    </row>
    <row r="39" spans="1:9">
      <c r="A39" s="56"/>
      <c r="B39" s="51"/>
      <c r="C39" s="51"/>
    </row>
    <row r="40" spans="1:9">
      <c r="A40" s="56"/>
      <c r="B40" s="51"/>
      <c r="C40" s="51"/>
    </row>
    <row r="41" spans="1:9" ht="10.5" customHeight="1">
      <c r="A41" s="58"/>
      <c r="B41" s="59"/>
      <c r="C41" s="59"/>
      <c r="F41" s="60"/>
      <c r="G41" s="60"/>
      <c r="H41" s="60"/>
      <c r="I41" s="60"/>
    </row>
    <row r="42" spans="1:9" ht="18" customHeight="1">
      <c r="A42" s="61"/>
      <c r="B42" s="62" t="s">
        <v>123</v>
      </c>
      <c r="C42" s="63"/>
      <c r="F42" s="64" t="s">
        <v>124</v>
      </c>
    </row>
    <row r="43" spans="1:9">
      <c r="A43" s="255">
        <f>'KALKULACNY LIST'!I8</f>
        <v>0</v>
      </c>
      <c r="B43" s="255"/>
      <c r="C43" s="255"/>
      <c r="F43" s="256" t="s">
        <v>268</v>
      </c>
      <c r="G43" s="256"/>
      <c r="H43" s="256"/>
      <c r="I43" s="256"/>
    </row>
    <row r="44" spans="1:9">
      <c r="A44" s="203"/>
    </row>
    <row r="45" spans="1:9">
      <c r="A45" s="203"/>
    </row>
    <row r="46" spans="1:9">
      <c r="A46" s="203"/>
    </row>
    <row r="47" spans="1:9">
      <c r="A47" s="203"/>
    </row>
  </sheetData>
  <mergeCells count="2">
    <mergeCell ref="A43:C43"/>
    <mergeCell ref="F43:I43"/>
  </mergeCells>
  <phoneticPr fontId="9" type="noConversion"/>
  <pageMargins left="0.75" right="0.46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50"/>
  <sheetViews>
    <sheetView view="pageLayout" topLeftCell="A7" zoomScaleNormal="100" workbookViewId="0">
      <selection activeCell="B8" sqref="B8"/>
    </sheetView>
  </sheetViews>
  <sheetFormatPr defaultColWidth="9.140625" defaultRowHeight="12.75"/>
  <cols>
    <col min="1" max="1" width="3.42578125" style="2" customWidth="1"/>
    <col min="2" max="16384" width="9.140625" style="2"/>
  </cols>
  <sheetData>
    <row r="8" spans="1:5" ht="20.25">
      <c r="A8" s="65"/>
      <c r="D8" s="65"/>
      <c r="E8" s="65" t="s">
        <v>199</v>
      </c>
    </row>
    <row r="9" spans="1:5" ht="18">
      <c r="A9" s="66"/>
      <c r="D9" s="66"/>
      <c r="E9" s="66" t="s">
        <v>135</v>
      </c>
    </row>
    <row r="10" spans="1:5" ht="18">
      <c r="A10" s="66"/>
      <c r="D10" s="66"/>
      <c r="E10" s="66" t="s">
        <v>136</v>
      </c>
    </row>
    <row r="11" spans="1:5" ht="18">
      <c r="A11" s="66"/>
      <c r="D11" s="66"/>
      <c r="E11" s="66" t="s">
        <v>137</v>
      </c>
    </row>
    <row r="12" spans="1:5" ht="15">
      <c r="A12" s="67"/>
    </row>
    <row r="13" spans="1:5" ht="15">
      <c r="A13" s="54"/>
      <c r="D13" s="54"/>
      <c r="E13" s="67" t="s">
        <v>138</v>
      </c>
    </row>
    <row r="14" spans="1:5" ht="15">
      <c r="A14" s="54" t="s">
        <v>139</v>
      </c>
    </row>
    <row r="15" spans="1:5" ht="15">
      <c r="A15" s="54" t="s">
        <v>146</v>
      </c>
      <c r="E15" s="68" t="s">
        <v>147</v>
      </c>
    </row>
    <row r="16" spans="1:5" ht="14.25">
      <c r="A16" s="69"/>
    </row>
    <row r="17" spans="1:9" ht="14.25">
      <c r="A17" s="69"/>
      <c r="D17" s="70"/>
      <c r="E17" s="70" t="s">
        <v>140</v>
      </c>
    </row>
    <row r="18" spans="1:9" ht="15">
      <c r="A18" s="71"/>
    </row>
    <row r="19" spans="1:9" ht="15">
      <c r="A19" s="54" t="s">
        <v>145</v>
      </c>
      <c r="E19" s="72">
        <f>'KALKULACNY LIST'!N8</f>
        <v>0</v>
      </c>
      <c r="H19" s="73"/>
    </row>
    <row r="20" spans="1:9" ht="15">
      <c r="A20" s="71"/>
    </row>
    <row r="21" spans="1:9" ht="14.25">
      <c r="A21" s="69"/>
    </row>
    <row r="22" spans="1:9" ht="15">
      <c r="A22" s="74" t="s">
        <v>143</v>
      </c>
      <c r="B22" s="75" t="s">
        <v>144</v>
      </c>
      <c r="G22" s="73">
        <f>'KALKULACNY LIST'!C7</f>
        <v>0</v>
      </c>
      <c r="I22" s="73"/>
    </row>
    <row r="23" spans="1:9" ht="14.25">
      <c r="A23" s="76"/>
    </row>
    <row r="24" spans="1:9" ht="15">
      <c r="A24" s="74" t="s">
        <v>142</v>
      </c>
      <c r="B24" s="76" t="s">
        <v>173</v>
      </c>
    </row>
    <row r="25" spans="1:9" ht="15">
      <c r="A25" s="74"/>
      <c r="B25" s="76"/>
    </row>
    <row r="26" spans="1:9" ht="15">
      <c r="A26" s="74"/>
      <c r="B26" s="76"/>
    </row>
    <row r="27" spans="1:9" ht="14.25">
      <c r="A27" s="76"/>
    </row>
    <row r="28" spans="1:9" ht="15">
      <c r="A28" s="74" t="s">
        <v>148</v>
      </c>
      <c r="B28" s="76" t="s">
        <v>149</v>
      </c>
    </row>
    <row r="29" spans="1:9" ht="15">
      <c r="A29" s="74"/>
      <c r="B29" s="76" t="s">
        <v>150</v>
      </c>
    </row>
    <row r="30" spans="1:9" ht="14.25">
      <c r="A30" s="77"/>
    </row>
    <row r="31" spans="1:9" ht="19.5" customHeight="1">
      <c r="A31" s="78" t="s">
        <v>151</v>
      </c>
      <c r="B31" s="79" t="s">
        <v>152</v>
      </c>
      <c r="C31" s="80"/>
      <c r="D31" s="80"/>
      <c r="E31" s="80"/>
      <c r="F31" s="80"/>
      <c r="G31" s="80"/>
      <c r="H31" s="80"/>
      <c r="I31" s="80"/>
    </row>
    <row r="32" spans="1:9" ht="14.25">
      <c r="A32" s="77"/>
      <c r="B32" s="79" t="s">
        <v>153</v>
      </c>
    </row>
    <row r="33" spans="1:9" ht="14.25">
      <c r="A33" s="77"/>
    </row>
    <row r="34" spans="1:9" ht="14.25">
      <c r="A34" s="77"/>
    </row>
    <row r="35" spans="1:9" ht="14.25">
      <c r="A35" s="77"/>
    </row>
    <row r="36" spans="1:9">
      <c r="A36" s="81"/>
    </row>
    <row r="37" spans="1:9">
      <c r="A37" s="81"/>
    </row>
    <row r="38" spans="1:9" ht="14.25">
      <c r="A38" s="77" t="s">
        <v>141</v>
      </c>
    </row>
    <row r="39" spans="1:9">
      <c r="A39" s="82"/>
      <c r="B39" s="83"/>
      <c r="C39" s="83"/>
      <c r="D39" s="83"/>
    </row>
    <row r="40" spans="1:9" ht="14.25">
      <c r="A40" s="77"/>
      <c r="B40" s="84"/>
      <c r="C40" s="85"/>
    </row>
    <row r="41" spans="1:9" ht="14.25">
      <c r="A41" s="86"/>
      <c r="B41" s="84"/>
      <c r="C41" s="87"/>
    </row>
    <row r="44" spans="1:9">
      <c r="A44" s="88"/>
      <c r="B44" s="256">
        <f>'KALKULACNY LIST'!I8</f>
        <v>0</v>
      </c>
      <c r="C44" s="256"/>
      <c r="D44" s="256"/>
      <c r="E44" s="51"/>
      <c r="F44" s="89"/>
      <c r="G44" s="59"/>
      <c r="H44" s="59"/>
      <c r="I44" s="59"/>
    </row>
    <row r="45" spans="1:9" ht="14.25">
      <c r="A45" s="90"/>
      <c r="B45" s="213"/>
      <c r="C45" s="214" t="s">
        <v>123</v>
      </c>
      <c r="D45" s="215"/>
      <c r="E45" s="51"/>
      <c r="F45" s="64"/>
      <c r="G45" s="64"/>
      <c r="H45" s="91" t="s">
        <v>155</v>
      </c>
      <c r="I45" s="51"/>
    </row>
    <row r="46" spans="1:9">
      <c r="C46" s="48" t="s">
        <v>154</v>
      </c>
      <c r="H46" s="48" t="s">
        <v>156</v>
      </c>
    </row>
    <row r="47" spans="1:9">
      <c r="B47" s="256" t="s">
        <v>253</v>
      </c>
      <c r="C47" s="256"/>
      <c r="D47" s="256"/>
      <c r="G47" s="256" t="s">
        <v>253</v>
      </c>
      <c r="H47" s="256"/>
      <c r="I47" s="256"/>
    </row>
    <row r="48" spans="1:9">
      <c r="B48" s="11"/>
      <c r="C48" s="11"/>
      <c r="D48" s="11"/>
      <c r="G48" s="11"/>
      <c r="H48" s="11"/>
      <c r="I48" s="11"/>
    </row>
    <row r="49" spans="2:9">
      <c r="B49" s="11"/>
      <c r="C49" s="11"/>
      <c r="D49" s="11"/>
      <c r="G49" s="11"/>
      <c r="H49" s="11"/>
      <c r="I49" s="11"/>
    </row>
    <row r="50" spans="2:9">
      <c r="B50" s="11"/>
      <c r="C50" s="11"/>
      <c r="D50" s="11"/>
      <c r="G50" s="11"/>
      <c r="H50" s="11"/>
      <c r="I50" s="11"/>
    </row>
  </sheetData>
  <mergeCells count="3">
    <mergeCell ref="B44:D44"/>
    <mergeCell ref="G47:I47"/>
    <mergeCell ref="B47:D47"/>
  </mergeCells>
  <phoneticPr fontId="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zoomScaleNormal="100" workbookViewId="0">
      <selection activeCell="A3" sqref="A3"/>
    </sheetView>
  </sheetViews>
  <sheetFormatPr defaultColWidth="9.140625" defaultRowHeight="12.75"/>
  <cols>
    <col min="1" max="1" width="17" style="2" customWidth="1"/>
    <col min="2" max="2" width="9.140625" style="2"/>
    <col min="3" max="3" width="10.140625" style="2" customWidth="1"/>
    <col min="4" max="4" width="9.140625" style="2"/>
    <col min="5" max="5" width="12.42578125" style="2" customWidth="1"/>
    <col min="6" max="6" width="10.5703125" style="2" customWidth="1"/>
    <col min="7" max="16384" width="9.140625" style="2"/>
  </cols>
  <sheetData>
    <row r="1" spans="1:8" ht="18">
      <c r="D1" s="66" t="s">
        <v>157</v>
      </c>
    </row>
    <row r="2" spans="1:8" ht="15">
      <c r="D2" s="92" t="s">
        <v>158</v>
      </c>
    </row>
    <row r="3" spans="1:8" ht="15.75">
      <c r="C3" s="237" t="s">
        <v>295</v>
      </c>
      <c r="D3" s="238"/>
      <c r="E3" s="239">
        <f>'KALKULACNY LIST'!C8</f>
        <v>0</v>
      </c>
    </row>
    <row r="4" spans="1:8">
      <c r="A4" s="93"/>
      <c r="C4" s="81" t="s">
        <v>159</v>
      </c>
    </row>
    <row r="5" spans="1:8">
      <c r="A5" s="93"/>
      <c r="C5" s="81"/>
    </row>
    <row r="6" spans="1:8" ht="15.75">
      <c r="A6" s="52" t="s">
        <v>160</v>
      </c>
      <c r="B6" s="2" t="str">
        <f>'KALKULACNY LIST'!G51</f>
        <v>OKIS</v>
      </c>
    </row>
    <row r="7" spans="1:8" ht="15">
      <c r="A7" s="54"/>
      <c r="G7" s="230"/>
      <c r="H7" s="230"/>
    </row>
    <row r="8" spans="1:8" ht="14.25">
      <c r="A8" s="69" t="s">
        <v>296</v>
      </c>
      <c r="G8" s="230"/>
      <c r="H8" s="230"/>
    </row>
    <row r="9" spans="1:8" ht="14.25">
      <c r="A9" s="69" t="s">
        <v>297</v>
      </c>
      <c r="B9" s="257">
        <f>'KALKULACNY LIST'!N7</f>
        <v>0</v>
      </c>
      <c r="C9" s="257"/>
      <c r="D9" s="257"/>
      <c r="G9" s="230"/>
      <c r="H9" s="230"/>
    </row>
    <row r="10" spans="1:8" ht="15">
      <c r="A10" s="69" t="s">
        <v>168</v>
      </c>
      <c r="G10" s="230"/>
      <c r="H10" s="230"/>
    </row>
    <row r="11" spans="1:8" ht="14.25">
      <c r="A11" s="69" t="s">
        <v>169</v>
      </c>
    </row>
    <row r="12" spans="1:8" ht="14.25">
      <c r="A12" s="69" t="s">
        <v>171</v>
      </c>
      <c r="C12" s="94" t="s">
        <v>172</v>
      </c>
      <c r="E12" s="94" t="s">
        <v>170</v>
      </c>
    </row>
    <row r="13" spans="1:8" ht="15">
      <c r="A13" s="54"/>
    </row>
    <row r="14" spans="1:8" ht="14.25">
      <c r="A14" s="69" t="s">
        <v>161</v>
      </c>
      <c r="B14" s="95" t="s">
        <v>162</v>
      </c>
    </row>
    <row r="15" spans="1:8" ht="14.25">
      <c r="A15" s="69" t="s">
        <v>163</v>
      </c>
      <c r="B15" s="95" t="s">
        <v>162</v>
      </c>
    </row>
    <row r="16" spans="1:8" ht="14.25">
      <c r="A16" s="69" t="s">
        <v>164</v>
      </c>
      <c r="B16" s="95" t="s">
        <v>162</v>
      </c>
    </row>
    <row r="17" spans="1:8" ht="14.25">
      <c r="A17" s="69" t="s">
        <v>165</v>
      </c>
      <c r="B17" s="95" t="s">
        <v>162</v>
      </c>
    </row>
    <row r="18" spans="1:8" ht="14.25">
      <c r="A18" s="69" t="s">
        <v>166</v>
      </c>
      <c r="B18" s="95" t="s">
        <v>162</v>
      </c>
    </row>
    <row r="19" spans="1:8" ht="14.25">
      <c r="A19" s="64" t="s">
        <v>259</v>
      </c>
      <c r="B19" s="121" t="s">
        <v>162</v>
      </c>
    </row>
    <row r="20" spans="1:8" ht="14.25">
      <c r="A20" s="64"/>
    </row>
    <row r="21" spans="1:8" ht="14.25">
      <c r="A21" s="64"/>
    </row>
    <row r="22" spans="1:8" ht="14.25">
      <c r="B22" s="95"/>
      <c r="C22" s="64"/>
    </row>
    <row r="23" spans="1:8">
      <c r="A23" s="97"/>
      <c r="B23" s="98"/>
      <c r="C23" s="99"/>
      <c r="E23" s="60"/>
      <c r="F23" s="60"/>
      <c r="G23" s="60"/>
    </row>
    <row r="24" spans="1:8">
      <c r="A24" s="96"/>
      <c r="B24" s="258" t="s">
        <v>123</v>
      </c>
      <c r="C24" s="258"/>
      <c r="E24" s="258" t="s">
        <v>167</v>
      </c>
      <c r="F24" s="258"/>
      <c r="G24" s="258"/>
    </row>
    <row r="25" spans="1:8">
      <c r="A25" s="96"/>
      <c r="B25" s="259">
        <f>'KALKULACNY LIST'!I8</f>
        <v>0</v>
      </c>
      <c r="C25" s="259"/>
      <c r="E25" s="259" t="str">
        <f>'KALKULACNY LIST'!O42</f>
        <v>Ing. Matej Hýroš</v>
      </c>
      <c r="F25" s="259"/>
      <c r="G25" s="259"/>
    </row>
    <row r="26" spans="1:8">
      <c r="A26" s="96"/>
      <c r="B26" s="100"/>
      <c r="C26" s="101"/>
      <c r="E26" s="96"/>
    </row>
    <row r="27" spans="1:8">
      <c r="A27" s="88"/>
      <c r="B27" s="83"/>
      <c r="C27" s="83"/>
      <c r="D27" s="83"/>
      <c r="E27" s="83"/>
      <c r="F27" s="83"/>
      <c r="G27" s="83"/>
      <c r="H27" s="83"/>
    </row>
    <row r="28" spans="1:8">
      <c r="A28" s="240"/>
      <c r="B28" s="83"/>
      <c r="C28" s="83"/>
      <c r="D28" s="83"/>
      <c r="E28" s="83"/>
      <c r="F28" s="83"/>
      <c r="G28" s="83"/>
      <c r="H28" s="83"/>
    </row>
    <row r="29" spans="1:8" ht="15.75">
      <c r="A29" s="241"/>
      <c r="B29" s="83"/>
      <c r="C29" s="83"/>
      <c r="D29" s="83"/>
      <c r="E29" s="83"/>
      <c r="F29" s="83"/>
      <c r="G29" s="83"/>
      <c r="H29" s="83"/>
    </row>
    <row r="30" spans="1:8" ht="18">
      <c r="A30" s="242"/>
      <c r="B30" s="83"/>
      <c r="C30" s="243"/>
      <c r="D30" s="243"/>
      <c r="E30" s="83"/>
      <c r="F30" s="83"/>
      <c r="G30" s="83"/>
      <c r="H30" s="83"/>
    </row>
    <row r="31" spans="1:8" ht="17.25" customHeight="1">
      <c r="A31" s="83"/>
      <c r="B31" s="192"/>
      <c r="C31" s="192"/>
      <c r="D31" s="102"/>
      <c r="E31" s="100"/>
      <c r="F31" s="100"/>
      <c r="G31" s="100"/>
      <c r="H31" s="96"/>
    </row>
    <row r="32" spans="1:8" ht="14.25" customHeight="1">
      <c r="A32" s="83"/>
      <c r="B32" s="222"/>
      <c r="C32" s="222"/>
      <c r="D32" s="102"/>
      <c r="E32" s="222"/>
      <c r="F32" s="222"/>
      <c r="G32" s="222"/>
      <c r="H32" s="96"/>
    </row>
    <row r="33" spans="1:8" ht="17.25" customHeight="1">
      <c r="A33" s="83"/>
      <c r="B33" s="192"/>
      <c r="C33" s="192"/>
      <c r="D33" s="102"/>
      <c r="E33" s="96"/>
      <c r="F33" s="83"/>
      <c r="G33" s="83"/>
      <c r="H33" s="96"/>
    </row>
    <row r="34" spans="1:8">
      <c r="A34" s="195" t="s">
        <v>248</v>
      </c>
      <c r="B34" s="196"/>
      <c r="C34" s="196"/>
      <c r="D34" s="196"/>
      <c r="E34" s="196"/>
      <c r="F34" s="196"/>
      <c r="G34" s="196"/>
      <c r="H34" s="188"/>
    </row>
    <row r="35" spans="1:8" ht="13.5">
      <c r="A35" s="199" t="s">
        <v>251</v>
      </c>
      <c r="B35" s="198"/>
      <c r="C35" s="198"/>
      <c r="D35" s="198"/>
      <c r="E35" s="198"/>
      <c r="F35" s="198"/>
      <c r="G35" s="198"/>
      <c r="H35" s="188"/>
    </row>
    <row r="36" spans="1:8">
      <c r="A36" s="200"/>
      <c r="B36" s="198"/>
      <c r="C36" s="198"/>
      <c r="D36" s="198"/>
      <c r="E36" s="198"/>
      <c r="F36" s="198"/>
      <c r="G36" s="198"/>
      <c r="H36" s="188"/>
    </row>
    <row r="37" spans="1:8">
      <c r="A37" s="190" t="s">
        <v>249</v>
      </c>
      <c r="C37" s="188"/>
      <c r="D37" s="187" t="s">
        <v>252</v>
      </c>
      <c r="E37" s="188"/>
      <c r="F37" s="188"/>
      <c r="G37" s="188"/>
      <c r="H37" s="188"/>
    </row>
    <row r="38" spans="1:8">
      <c r="A38" s="191"/>
      <c r="B38" s="188"/>
      <c r="C38" s="188"/>
      <c r="D38" s="194"/>
      <c r="E38" s="188"/>
      <c r="F38" s="188"/>
      <c r="G38" s="188"/>
      <c r="H38" s="188"/>
    </row>
    <row r="39" spans="1:8">
      <c r="A39" s="51"/>
    </row>
    <row r="40" spans="1:8">
      <c r="A40" s="195" t="s">
        <v>248</v>
      </c>
      <c r="B40" s="196"/>
      <c r="C40" s="196"/>
      <c r="D40" s="196"/>
      <c r="E40" s="196"/>
      <c r="F40" s="196"/>
      <c r="G40" s="196"/>
    </row>
    <row r="41" spans="1:8" ht="13.5">
      <c r="A41" s="197" t="s">
        <v>250</v>
      </c>
      <c r="B41" s="198"/>
      <c r="C41" s="198"/>
      <c r="D41" s="198"/>
      <c r="E41" s="198"/>
      <c r="F41" s="198"/>
      <c r="G41" s="198"/>
      <c r="H41" s="188"/>
    </row>
    <row r="42" spans="1:8">
      <c r="A42" s="200"/>
      <c r="B42" s="198"/>
      <c r="C42" s="198"/>
      <c r="D42" s="198"/>
      <c r="E42" s="198"/>
      <c r="F42" s="198"/>
      <c r="G42" s="198"/>
    </row>
    <row r="43" spans="1:8">
      <c r="A43" s="190" t="s">
        <v>249</v>
      </c>
      <c r="C43" s="188"/>
      <c r="D43" s="187" t="s">
        <v>271</v>
      </c>
      <c r="E43" s="188"/>
      <c r="F43" s="188"/>
      <c r="G43" s="188"/>
    </row>
  </sheetData>
  <mergeCells count="5">
    <mergeCell ref="B9:D9"/>
    <mergeCell ref="B24:C24"/>
    <mergeCell ref="E24:G24"/>
    <mergeCell ref="B25:C25"/>
    <mergeCell ref="E25:G25"/>
  </mergeCells>
  <phoneticPr fontId="9" type="noConversion"/>
  <pageMargins left="0.75" right="0.45" top="0.79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Layout" zoomScale="115" zoomScaleNormal="100" zoomScaleSheetLayoutView="100" zoomScalePageLayoutView="115" workbookViewId="0"/>
  </sheetViews>
  <sheetFormatPr defaultColWidth="9.140625" defaultRowHeight="12.75"/>
  <cols>
    <col min="1" max="1" width="43.42578125" style="2" customWidth="1"/>
    <col min="2" max="2" width="5.140625" style="2" customWidth="1"/>
    <col min="3" max="3" width="5.140625" style="2" hidden="1" customWidth="1"/>
    <col min="4" max="4" width="11.28515625" style="2" bestFit="1" customWidth="1"/>
    <col min="5" max="5" width="3" style="2" customWidth="1"/>
    <col min="6" max="6" width="8.28515625" style="2" customWidth="1"/>
    <col min="7" max="7" width="7.140625" style="2" customWidth="1"/>
    <col min="8" max="8" width="10.5703125" style="2" customWidth="1"/>
    <col min="9" max="9" width="7.7109375" style="2" customWidth="1"/>
    <col min="10" max="10" width="9" style="2" bestFit="1" customWidth="1"/>
    <col min="11" max="11" width="1" style="2" customWidth="1"/>
    <col min="12" max="12" width="9.140625" style="2"/>
    <col min="13" max="13" width="33.42578125" style="2" customWidth="1"/>
    <col min="14" max="16384" width="9.140625" style="2"/>
  </cols>
  <sheetData>
    <row r="1" spans="1:13">
      <c r="C1" s="185" t="s">
        <v>224</v>
      </c>
    </row>
    <row r="2" spans="1:13">
      <c r="C2" s="185" t="s">
        <v>225</v>
      </c>
    </row>
    <row r="3" spans="1:13">
      <c r="C3" s="178" t="s">
        <v>226</v>
      </c>
    </row>
    <row r="4" spans="1:13">
      <c r="C4" s="178">
        <v>1</v>
      </c>
    </row>
    <row r="6" spans="1:13" ht="16.5">
      <c r="A6" s="173" t="s">
        <v>174</v>
      </c>
      <c r="E6" s="1"/>
      <c r="F6" s="174"/>
      <c r="G6" s="175"/>
    </row>
    <row r="7" spans="1:13" ht="16.5">
      <c r="A7" s="1"/>
      <c r="B7" s="4" t="s">
        <v>42</v>
      </c>
      <c r="C7" s="4"/>
      <c r="D7" s="217">
        <f>'KALKULACNY LIST'!$C$7</f>
        <v>0</v>
      </c>
      <c r="F7" s="3"/>
      <c r="G7" s="4" t="s">
        <v>0</v>
      </c>
      <c r="H7" s="176" t="str">
        <f>'KALKULACNY LIST'!G51</f>
        <v>OKIS</v>
      </c>
      <c r="I7" s="40"/>
      <c r="J7" s="264">
        <f>'KALKULACNY LIST'!N6</f>
        <v>0</v>
      </c>
      <c r="K7" s="264"/>
      <c r="L7" s="264"/>
      <c r="M7" s="264"/>
    </row>
    <row r="8" spans="1:13">
      <c r="A8" s="4"/>
      <c r="B8" s="4" t="s">
        <v>43</v>
      </c>
      <c r="C8" s="4"/>
      <c r="D8" s="217">
        <f>'KALKULACNY LIST'!$C$8</f>
        <v>0</v>
      </c>
      <c r="G8" s="4" t="s">
        <v>3</v>
      </c>
      <c r="H8" s="260">
        <f>'KALKULACNY LIST'!I8</f>
        <v>0</v>
      </c>
      <c r="I8" s="260"/>
      <c r="J8" s="264">
        <f>'KALKULACNY LIST'!N8</f>
        <v>0</v>
      </c>
      <c r="K8" s="264"/>
      <c r="L8" s="264"/>
      <c r="M8" s="264"/>
    </row>
    <row r="9" spans="1:13" ht="5.45" customHeight="1">
      <c r="A9" s="150"/>
      <c r="B9" s="151"/>
      <c r="C9" s="151"/>
      <c r="D9" s="152"/>
      <c r="E9" s="153"/>
      <c r="F9" s="153"/>
      <c r="G9" s="150"/>
      <c r="H9" s="154"/>
      <c r="I9" s="153"/>
      <c r="J9" s="153"/>
      <c r="K9" s="153"/>
      <c r="L9" s="156"/>
      <c r="M9" s="156"/>
    </row>
    <row r="10" spans="1:13">
      <c r="A10" s="5" t="s">
        <v>175</v>
      </c>
      <c r="B10" s="6"/>
      <c r="C10" s="6"/>
      <c r="D10" s="7"/>
      <c r="E10" s="8"/>
      <c r="F10" s="261">
        <v>1</v>
      </c>
      <c r="G10" s="261"/>
      <c r="H10" s="261"/>
      <c r="I10" s="164">
        <v>2</v>
      </c>
      <c r="J10" s="164" t="s">
        <v>235</v>
      </c>
      <c r="K10" s="47"/>
      <c r="L10" s="261" t="s">
        <v>236</v>
      </c>
      <c r="M10" s="261"/>
    </row>
    <row r="11" spans="1:13">
      <c r="A11" s="10" t="s">
        <v>176</v>
      </c>
      <c r="B11" s="10"/>
      <c r="C11" s="10"/>
      <c r="D11" s="33"/>
      <c r="E11" s="8"/>
      <c r="F11" s="262" t="s">
        <v>36</v>
      </c>
      <c r="G11" s="262"/>
      <c r="H11" s="262"/>
      <c r="I11" s="37" t="s">
        <v>44</v>
      </c>
      <c r="J11" s="165" t="s">
        <v>40</v>
      </c>
      <c r="K11" s="165"/>
      <c r="L11" s="265" t="s">
        <v>178</v>
      </c>
      <c r="M11" s="265"/>
    </row>
    <row r="12" spans="1:13">
      <c r="A12" s="11" t="s">
        <v>177</v>
      </c>
      <c r="B12" s="11"/>
      <c r="C12" s="11"/>
      <c r="D12" s="20"/>
      <c r="E12" s="12"/>
      <c r="F12" s="266">
        <f>'KALKULACNY LIST'!E12</f>
        <v>0</v>
      </c>
      <c r="G12" s="266"/>
      <c r="H12" s="266"/>
      <c r="I12" s="218">
        <f>'KALKULACNY LIST'!J12</f>
        <v>0</v>
      </c>
      <c r="J12" s="219">
        <f>'KALKULACNY LIST'!M12</f>
        <v>0</v>
      </c>
      <c r="K12" s="41"/>
      <c r="L12" s="263">
        <f>'KALKULACNY LIST'!N12</f>
        <v>0</v>
      </c>
      <c r="M12" s="263"/>
    </row>
    <row r="13" spans="1:13">
      <c r="A13" s="45" t="s">
        <v>237</v>
      </c>
      <c r="B13" s="11"/>
      <c r="C13" s="11"/>
      <c r="D13" s="20"/>
      <c r="E13" s="12"/>
      <c r="F13" s="266">
        <f>'KALKULACNY LIST'!E13</f>
        <v>0</v>
      </c>
      <c r="G13" s="266"/>
      <c r="H13" s="266"/>
      <c r="I13" s="218">
        <f>'KALKULACNY LIST'!J13</f>
        <v>0</v>
      </c>
      <c r="J13" s="219">
        <f>'KALKULACNY LIST'!M13</f>
        <v>0</v>
      </c>
      <c r="K13" s="41"/>
      <c r="L13" s="263">
        <f>'KALKULACNY LIST'!N13</f>
        <v>0</v>
      </c>
      <c r="M13" s="263"/>
    </row>
    <row r="14" spans="1:13">
      <c r="A14" s="45" t="s">
        <v>238</v>
      </c>
      <c r="B14" s="11"/>
      <c r="C14" s="11"/>
      <c r="D14" s="20"/>
      <c r="E14" s="12"/>
      <c r="F14" s="266">
        <f>'KALKULACNY LIST'!E14</f>
        <v>0</v>
      </c>
      <c r="G14" s="266"/>
      <c r="H14" s="266"/>
      <c r="I14" s="218">
        <f>'KALKULACNY LIST'!J14</f>
        <v>0</v>
      </c>
      <c r="J14" s="219">
        <f>'KALKULACNY LIST'!M14</f>
        <v>0</v>
      </c>
      <c r="K14" s="41"/>
      <c r="L14" s="263">
        <f>'KALKULACNY LIST'!N14</f>
        <v>0</v>
      </c>
      <c r="M14" s="263"/>
    </row>
    <row r="15" spans="1:13">
      <c r="B15" s="11"/>
      <c r="C15" s="11"/>
      <c r="D15" s="20"/>
      <c r="E15" s="12"/>
      <c r="F15" s="266">
        <f>'KALKULACNY LIST'!E15</f>
        <v>0</v>
      </c>
      <c r="G15" s="266"/>
      <c r="H15" s="266"/>
      <c r="I15" s="218">
        <f>'KALKULACNY LIST'!J15</f>
        <v>0</v>
      </c>
      <c r="J15" s="219">
        <f>'KALKULACNY LIST'!M15</f>
        <v>0</v>
      </c>
      <c r="K15" s="41"/>
      <c r="L15" s="263">
        <f>'KALKULACNY LIST'!N15</f>
        <v>0</v>
      </c>
      <c r="M15" s="263"/>
    </row>
    <row r="16" spans="1:13">
      <c r="A16" s="46"/>
      <c r="B16" s="11"/>
      <c r="C16" s="11"/>
      <c r="D16" s="20"/>
      <c r="E16" s="6"/>
      <c r="F16" s="266">
        <f>'KALKULACNY LIST'!E16</f>
        <v>0</v>
      </c>
      <c r="G16" s="266"/>
      <c r="H16" s="266"/>
      <c r="I16" s="218">
        <f>'KALKULACNY LIST'!J16</f>
        <v>0</v>
      </c>
      <c r="J16" s="219">
        <f>'KALKULACNY LIST'!M16</f>
        <v>0</v>
      </c>
      <c r="K16" s="41"/>
      <c r="L16" s="263">
        <f>'KALKULACNY LIST'!N16</f>
        <v>0</v>
      </c>
      <c r="M16" s="263"/>
    </row>
    <row r="17" spans="1:13">
      <c r="A17" s="6"/>
      <c r="B17" s="15"/>
      <c r="C17" s="15"/>
      <c r="D17" s="34"/>
      <c r="E17" s="6"/>
      <c r="F17" s="266">
        <f>'KALKULACNY LIST'!E17</f>
        <v>0</v>
      </c>
      <c r="G17" s="266"/>
      <c r="H17" s="266"/>
      <c r="I17" s="218">
        <f>'KALKULACNY LIST'!J17</f>
        <v>0</v>
      </c>
      <c r="J17" s="219">
        <f>'KALKULACNY LIST'!M17</f>
        <v>0</v>
      </c>
      <c r="K17" s="41"/>
      <c r="L17" s="263">
        <f>'KALKULACNY LIST'!N17</f>
        <v>0</v>
      </c>
      <c r="M17" s="263"/>
    </row>
    <row r="18" spans="1:13">
      <c r="B18" s="15"/>
      <c r="C18" s="15"/>
      <c r="D18" s="34"/>
      <c r="E18" s="6"/>
      <c r="F18" s="266">
        <f>'KALKULACNY LIST'!E18</f>
        <v>0</v>
      </c>
      <c r="G18" s="266"/>
      <c r="H18" s="266"/>
      <c r="I18" s="218">
        <f>'KALKULACNY LIST'!J18</f>
        <v>0</v>
      </c>
      <c r="J18" s="219">
        <f>'KALKULACNY LIST'!M18</f>
        <v>0</v>
      </c>
      <c r="K18" s="42"/>
      <c r="L18" s="263">
        <f>'KALKULACNY LIST'!N18</f>
        <v>0</v>
      </c>
      <c r="M18" s="263"/>
    </row>
    <row r="19" spans="1:13">
      <c r="B19" s="6"/>
      <c r="C19" s="6"/>
      <c r="D19" s="103"/>
      <c r="E19" s="6"/>
      <c r="F19" s="266">
        <f>'KALKULACNY LIST'!E19</f>
        <v>0</v>
      </c>
      <c r="G19" s="266"/>
      <c r="H19" s="266"/>
      <c r="I19" s="218">
        <f>'KALKULACNY LIST'!J19</f>
        <v>0</v>
      </c>
      <c r="J19" s="219">
        <f>'KALKULACNY LIST'!M19</f>
        <v>0</v>
      </c>
      <c r="K19" s="41"/>
      <c r="L19" s="263">
        <f>'KALKULACNY LIST'!N19</f>
        <v>0</v>
      </c>
      <c r="M19" s="263"/>
    </row>
    <row r="20" spans="1:13">
      <c r="A20" s="6"/>
      <c r="B20" s="6"/>
      <c r="C20" s="6"/>
      <c r="D20" s="20"/>
      <c r="E20" s="6"/>
      <c r="F20" s="266">
        <f>'KALKULACNY LIST'!E20</f>
        <v>0</v>
      </c>
      <c r="G20" s="266"/>
      <c r="H20" s="266"/>
      <c r="I20" s="218">
        <f>'KALKULACNY LIST'!J20</f>
        <v>0</v>
      </c>
      <c r="J20" s="219">
        <f>'KALKULACNY LIST'!M20</f>
        <v>0</v>
      </c>
      <c r="K20" s="43"/>
      <c r="L20" s="263">
        <f>'KALKULACNY LIST'!N20</f>
        <v>0</v>
      </c>
      <c r="M20" s="263"/>
    </row>
    <row r="21" spans="1:13">
      <c r="A21" s="6"/>
      <c r="B21" s="6"/>
      <c r="C21" s="6"/>
      <c r="D21" s="103"/>
      <c r="E21" s="6"/>
      <c r="F21" s="266">
        <f>'KALKULACNY LIST'!E21</f>
        <v>0</v>
      </c>
      <c r="G21" s="266"/>
      <c r="H21" s="266"/>
      <c r="I21" s="218">
        <f>'KALKULACNY LIST'!J21</f>
        <v>0</v>
      </c>
      <c r="J21" s="219">
        <f>'KALKULACNY LIST'!M21</f>
        <v>0</v>
      </c>
      <c r="K21" s="43"/>
      <c r="L21" s="263">
        <f>'KALKULACNY LIST'!N21</f>
        <v>0</v>
      </c>
      <c r="M21" s="263"/>
    </row>
    <row r="22" spans="1:13">
      <c r="A22" s="6"/>
      <c r="B22" s="6"/>
      <c r="C22" s="6"/>
      <c r="D22" s="20"/>
      <c r="E22" s="6"/>
      <c r="F22" s="266">
        <f>'KALKULACNY LIST'!E22</f>
        <v>0</v>
      </c>
      <c r="G22" s="266"/>
      <c r="H22" s="266"/>
      <c r="I22" s="218">
        <f>'KALKULACNY LIST'!J22</f>
        <v>0</v>
      </c>
      <c r="J22" s="219">
        <f>'KALKULACNY LIST'!M22</f>
        <v>0</v>
      </c>
      <c r="K22" s="43"/>
      <c r="L22" s="263">
        <f>'KALKULACNY LIST'!N22</f>
        <v>0</v>
      </c>
      <c r="M22" s="263"/>
    </row>
    <row r="23" spans="1:13">
      <c r="A23" s="6"/>
      <c r="B23" s="6"/>
      <c r="C23" s="6"/>
      <c r="D23" s="20"/>
      <c r="E23" s="6"/>
      <c r="F23" s="266">
        <f>'KALKULACNY LIST'!E23</f>
        <v>0</v>
      </c>
      <c r="G23" s="266"/>
      <c r="H23" s="266"/>
      <c r="I23" s="218">
        <f>'KALKULACNY LIST'!J23</f>
        <v>0</v>
      </c>
      <c r="J23" s="219">
        <f>'KALKULACNY LIST'!M23</f>
        <v>0</v>
      </c>
      <c r="K23" s="43"/>
      <c r="L23" s="263">
        <f>'KALKULACNY LIST'!N23</f>
        <v>0</v>
      </c>
      <c r="M23" s="263"/>
    </row>
    <row r="24" spans="1:13">
      <c r="A24" s="14"/>
      <c r="B24" s="15"/>
      <c r="C24" s="15"/>
      <c r="D24" s="34"/>
      <c r="E24" s="6"/>
      <c r="F24" s="266">
        <f>'KALKULACNY LIST'!E24</f>
        <v>0</v>
      </c>
      <c r="G24" s="266"/>
      <c r="H24" s="266"/>
      <c r="I24" s="218">
        <f>'KALKULACNY LIST'!J24</f>
        <v>0</v>
      </c>
      <c r="J24" s="219">
        <f>'KALKULACNY LIST'!M24</f>
        <v>0</v>
      </c>
      <c r="K24" s="43"/>
      <c r="L24" s="263">
        <f>'KALKULACNY LIST'!N24</f>
        <v>0</v>
      </c>
      <c r="M24" s="263"/>
    </row>
    <row r="25" spans="1:13">
      <c r="A25" s="5"/>
      <c r="B25" s="15"/>
      <c r="C25" s="15"/>
      <c r="D25" s="34"/>
      <c r="E25" s="6"/>
      <c r="F25" s="266">
        <f>'KALKULACNY LIST'!E25</f>
        <v>0</v>
      </c>
      <c r="G25" s="266"/>
      <c r="H25" s="266"/>
      <c r="I25" s="218">
        <f>'KALKULACNY LIST'!J25</f>
        <v>0</v>
      </c>
      <c r="J25" s="219">
        <f>'KALKULACNY LIST'!M25</f>
        <v>0</v>
      </c>
      <c r="K25" s="43"/>
      <c r="L25" s="263">
        <f>'KALKULACNY LIST'!N25</f>
        <v>0</v>
      </c>
      <c r="M25" s="263"/>
    </row>
    <row r="26" spans="1:13">
      <c r="A26" s="11"/>
      <c r="B26" s="11"/>
      <c r="C26" s="11"/>
      <c r="D26" s="20"/>
      <c r="E26" s="6"/>
      <c r="F26" s="266">
        <f>'KALKULACNY LIST'!E26</f>
        <v>0</v>
      </c>
      <c r="G26" s="266"/>
      <c r="H26" s="266"/>
      <c r="I26" s="218">
        <f>'KALKULACNY LIST'!J26</f>
        <v>0</v>
      </c>
      <c r="J26" s="219">
        <f>'KALKULACNY LIST'!M26</f>
        <v>0</v>
      </c>
      <c r="K26" s="43"/>
      <c r="L26" s="263">
        <f>'KALKULACNY LIST'!N26</f>
        <v>0</v>
      </c>
      <c r="M26" s="263"/>
    </row>
    <row r="27" spans="1:13">
      <c r="A27" s="11"/>
      <c r="B27" s="11"/>
      <c r="C27" s="11"/>
      <c r="D27" s="20"/>
      <c r="E27" s="6"/>
      <c r="F27" s="266">
        <f>'KALKULACNY LIST'!E27</f>
        <v>0</v>
      </c>
      <c r="G27" s="266"/>
      <c r="H27" s="266"/>
      <c r="I27" s="218">
        <f>'KALKULACNY LIST'!J27</f>
        <v>0</v>
      </c>
      <c r="J27" s="219">
        <f>'KALKULACNY LIST'!M27</f>
        <v>0</v>
      </c>
      <c r="K27" s="43"/>
      <c r="L27" s="263">
        <f>'KALKULACNY LIST'!N27</f>
        <v>0</v>
      </c>
      <c r="M27" s="263"/>
    </row>
    <row r="28" spans="1:13">
      <c r="A28" s="14"/>
      <c r="B28" s="15"/>
      <c r="C28" s="15"/>
      <c r="D28" s="34"/>
      <c r="E28" s="6"/>
      <c r="F28" s="266">
        <f>'KALKULACNY LIST'!E28</f>
        <v>0</v>
      </c>
      <c r="G28" s="266"/>
      <c r="H28" s="266"/>
      <c r="I28" s="218">
        <f>'KALKULACNY LIST'!J28</f>
        <v>0</v>
      </c>
      <c r="J28" s="219">
        <f>'KALKULACNY LIST'!M28</f>
        <v>0</v>
      </c>
      <c r="K28" s="43"/>
      <c r="L28" s="263">
        <f>'KALKULACNY LIST'!N28</f>
        <v>0</v>
      </c>
      <c r="M28" s="263"/>
    </row>
    <row r="29" spans="1:13">
      <c r="A29" s="14"/>
      <c r="B29" s="15"/>
      <c r="C29" s="15"/>
      <c r="D29" s="34"/>
      <c r="E29" s="6"/>
      <c r="F29" s="266">
        <f>'KALKULACNY LIST'!E29</f>
        <v>0</v>
      </c>
      <c r="G29" s="266"/>
      <c r="H29" s="266"/>
      <c r="I29" s="218">
        <f>'KALKULACNY LIST'!J29</f>
        <v>0</v>
      </c>
      <c r="J29" s="219">
        <f>'KALKULACNY LIST'!M29</f>
        <v>0</v>
      </c>
      <c r="K29" s="43"/>
      <c r="L29" s="263">
        <f>'KALKULACNY LIST'!N29</f>
        <v>0</v>
      </c>
      <c r="M29" s="263"/>
    </row>
    <row r="30" spans="1:13">
      <c r="A30" s="14"/>
      <c r="B30" s="15"/>
      <c r="C30" s="15"/>
      <c r="D30" s="34"/>
      <c r="E30" s="6"/>
      <c r="F30" s="266">
        <f>'KALKULACNY LIST'!E30</f>
        <v>0</v>
      </c>
      <c r="G30" s="266"/>
      <c r="H30" s="266"/>
      <c r="I30" s="218">
        <f>'KALKULACNY LIST'!J30</f>
        <v>0</v>
      </c>
      <c r="J30" s="219">
        <f>'KALKULACNY LIST'!M30</f>
        <v>0</v>
      </c>
      <c r="K30" s="43"/>
      <c r="L30" s="263">
        <f>'KALKULACNY LIST'!N30</f>
        <v>0</v>
      </c>
      <c r="M30" s="263"/>
    </row>
    <row r="31" spans="1:13">
      <c r="A31" s="14"/>
      <c r="B31" s="15"/>
      <c r="C31" s="15"/>
      <c r="D31" s="34"/>
      <c r="E31" s="6"/>
      <c r="F31" s="266">
        <f>'KALKULACNY LIST'!E31</f>
        <v>0</v>
      </c>
      <c r="G31" s="266"/>
      <c r="H31" s="266"/>
      <c r="I31" s="218">
        <f>'KALKULACNY LIST'!J31</f>
        <v>0</v>
      </c>
      <c r="J31" s="219">
        <f>'KALKULACNY LIST'!M31</f>
        <v>0</v>
      </c>
      <c r="K31" s="43"/>
      <c r="L31" s="263">
        <f>'KALKULACNY LIST'!N31</f>
        <v>0</v>
      </c>
      <c r="M31" s="263"/>
    </row>
    <row r="32" spans="1:13">
      <c r="A32" s="14"/>
      <c r="B32" s="15"/>
      <c r="C32" s="15"/>
      <c r="D32" s="34"/>
      <c r="E32" s="6"/>
      <c r="F32" s="266">
        <f>'KALKULACNY LIST'!E32</f>
        <v>0</v>
      </c>
      <c r="G32" s="266"/>
      <c r="H32" s="266"/>
      <c r="I32" s="218">
        <f>'KALKULACNY LIST'!J32</f>
        <v>0</v>
      </c>
      <c r="J32" s="219">
        <f>'KALKULACNY LIST'!M32</f>
        <v>0</v>
      </c>
      <c r="K32" s="43"/>
      <c r="L32" s="263">
        <f>'KALKULACNY LIST'!N32</f>
        <v>0</v>
      </c>
      <c r="M32" s="263"/>
    </row>
    <row r="33" spans="1:13">
      <c r="A33" s="14"/>
      <c r="B33" s="15"/>
      <c r="C33" s="15"/>
      <c r="D33" s="34"/>
      <c r="E33" s="6"/>
      <c r="F33" s="266">
        <f>'KALKULACNY LIST'!E33</f>
        <v>0</v>
      </c>
      <c r="G33" s="266"/>
      <c r="H33" s="266"/>
      <c r="I33" s="218">
        <f>'KALKULACNY LIST'!J33</f>
        <v>0</v>
      </c>
      <c r="J33" s="219">
        <f>'KALKULACNY LIST'!M33</f>
        <v>0</v>
      </c>
      <c r="K33" s="43"/>
      <c r="L33" s="263">
        <f>'KALKULACNY LIST'!N33</f>
        <v>0</v>
      </c>
      <c r="M33" s="263"/>
    </row>
    <row r="34" spans="1:13">
      <c r="A34" s="14"/>
      <c r="B34" s="15"/>
      <c r="C34" s="15"/>
      <c r="D34" s="34"/>
      <c r="E34" s="6"/>
      <c r="F34" s="16"/>
      <c r="G34" s="16"/>
      <c r="H34" s="16"/>
      <c r="I34" s="16"/>
      <c r="J34" s="220">
        <f>'KALKULACNY LIST'!M34</f>
        <v>0</v>
      </c>
      <c r="K34" s="43"/>
    </row>
    <row r="35" spans="1:13" ht="6.6" customHeight="1">
      <c r="A35" s="157"/>
      <c r="B35" s="158"/>
      <c r="C35" s="158"/>
      <c r="D35" s="159"/>
      <c r="E35" s="160"/>
      <c r="F35" s="160"/>
      <c r="G35" s="160"/>
      <c r="H35" s="160"/>
      <c r="I35" s="160"/>
      <c r="J35" s="162"/>
      <c r="K35" s="163"/>
      <c r="L35" s="156"/>
      <c r="M35" s="156"/>
    </row>
    <row r="36" spans="1:13" ht="15">
      <c r="A36" s="36"/>
      <c r="B36" s="19"/>
      <c r="C36" s="19"/>
      <c r="D36" s="44"/>
      <c r="E36" s="6"/>
      <c r="F36" s="31"/>
      <c r="G36" s="21"/>
      <c r="J36" s="22"/>
    </row>
    <row r="37" spans="1:13" ht="15">
      <c r="A37" s="195" t="s">
        <v>248</v>
      </c>
      <c r="B37" s="196"/>
      <c r="C37" s="196"/>
      <c r="D37" s="196"/>
      <c r="E37" s="196"/>
      <c r="F37" s="196"/>
      <c r="G37" s="196"/>
      <c r="H37" s="31"/>
      <c r="I37" s="15"/>
      <c r="J37" s="193" t="s">
        <v>23</v>
      </c>
      <c r="L37" s="216">
        <f>'KALKULACNY LIST'!I8</f>
        <v>0</v>
      </c>
      <c r="M37" s="60"/>
    </row>
    <row r="38" spans="1:13">
      <c r="A38" s="189"/>
      <c r="B38" s="188"/>
      <c r="C38" s="188"/>
      <c r="D38" s="188"/>
      <c r="E38" s="188"/>
      <c r="F38" s="188"/>
      <c r="G38" s="188"/>
      <c r="H38" s="15"/>
      <c r="I38" s="15"/>
      <c r="J38" s="22"/>
      <c r="M38" s="202" t="s">
        <v>253</v>
      </c>
    </row>
    <row r="39" spans="1:13" ht="15">
      <c r="A39" s="190" t="s">
        <v>257</v>
      </c>
      <c r="B39" s="188"/>
      <c r="C39" s="188"/>
      <c r="D39" s="188"/>
      <c r="E39" s="188"/>
      <c r="F39" s="188"/>
      <c r="G39" s="188"/>
      <c r="H39" s="31"/>
      <c r="I39" s="15"/>
      <c r="J39" s="22"/>
    </row>
    <row r="40" spans="1:13">
      <c r="A40" s="190"/>
      <c r="B40" s="188"/>
      <c r="C40" s="188"/>
      <c r="D40" s="188"/>
      <c r="E40" s="188"/>
      <c r="F40" s="188"/>
      <c r="G40" s="188"/>
      <c r="H40" s="15"/>
      <c r="I40" s="15"/>
      <c r="J40" s="193" t="s">
        <v>256</v>
      </c>
      <c r="L40" s="216" t="str">
        <f>'KALKULACNY LIST'!O42</f>
        <v>Ing. Matej Hýroš</v>
      </c>
      <c r="M40" s="60"/>
    </row>
    <row r="41" spans="1:13">
      <c r="A41" s="190" t="s">
        <v>249</v>
      </c>
      <c r="B41" s="187" t="s">
        <v>252</v>
      </c>
      <c r="C41" s="188"/>
      <c r="E41" s="188"/>
      <c r="F41" s="188"/>
      <c r="G41" s="188"/>
      <c r="H41" s="25"/>
      <c r="I41" s="25"/>
      <c r="M41" s="202" t="s">
        <v>253</v>
      </c>
    </row>
    <row r="42" spans="1:13">
      <c r="A42" s="11"/>
      <c r="B42" s="11"/>
      <c r="C42" s="178"/>
      <c r="D42" s="35"/>
      <c r="E42" s="8"/>
      <c r="H42" s="25"/>
      <c r="I42" s="25"/>
    </row>
    <row r="43" spans="1:13">
      <c r="A43" s="195" t="s">
        <v>248</v>
      </c>
      <c r="B43" s="196"/>
      <c r="C43" s="196"/>
      <c r="D43" s="196"/>
      <c r="E43" s="196"/>
      <c r="F43" s="196"/>
      <c r="G43" s="196"/>
      <c r="H43" s="25"/>
      <c r="I43" s="25"/>
      <c r="J43" s="193" t="s">
        <v>254</v>
      </c>
      <c r="L43" s="267"/>
      <c r="M43" s="267"/>
    </row>
    <row r="44" spans="1:13" ht="15">
      <c r="B44" s="188"/>
      <c r="C44" s="188"/>
      <c r="D44" s="188"/>
      <c r="E44" s="188"/>
      <c r="F44" s="188"/>
      <c r="G44" s="188"/>
      <c r="H44" s="29"/>
      <c r="I44" s="25"/>
      <c r="M44" s="202" t="s">
        <v>253</v>
      </c>
    </row>
    <row r="45" spans="1:13" ht="13.5">
      <c r="A45" s="189" t="s">
        <v>258</v>
      </c>
      <c r="B45" s="188"/>
      <c r="C45" s="188"/>
      <c r="D45" s="188"/>
      <c r="E45" s="188"/>
      <c r="F45" s="188"/>
      <c r="G45" s="188"/>
      <c r="I45" s="25"/>
    </row>
    <row r="46" spans="1:13" ht="15">
      <c r="A46" s="190"/>
      <c r="B46" s="188"/>
      <c r="C46" s="188"/>
      <c r="D46" s="188"/>
      <c r="E46" s="188"/>
      <c r="F46" s="188"/>
      <c r="G46" s="188"/>
      <c r="H46" s="29"/>
      <c r="I46" s="25"/>
      <c r="J46" s="193" t="s">
        <v>255</v>
      </c>
      <c r="L46" s="267" t="s">
        <v>270</v>
      </c>
      <c r="M46" s="267"/>
    </row>
    <row r="47" spans="1:13" ht="15">
      <c r="A47" s="190" t="s">
        <v>249</v>
      </c>
      <c r="B47" s="187" t="s">
        <v>271</v>
      </c>
      <c r="C47" s="188"/>
      <c r="E47" s="188"/>
      <c r="F47" s="188"/>
      <c r="G47" s="188"/>
      <c r="H47" s="29"/>
      <c r="I47" s="25"/>
      <c r="K47" s="30"/>
      <c r="M47" s="202" t="s">
        <v>253</v>
      </c>
    </row>
  </sheetData>
  <sheetProtection password="AC80" sheet="1" objects="1" scenarios="1" selectLockedCells="1"/>
  <mergeCells count="53">
    <mergeCell ref="L43:M43"/>
    <mergeCell ref="L46:M46"/>
    <mergeCell ref="F32:H32"/>
    <mergeCell ref="F33:H33"/>
    <mergeCell ref="F28:H28"/>
    <mergeCell ref="F29:H29"/>
    <mergeCell ref="F30:H30"/>
    <mergeCell ref="F31:H31"/>
    <mergeCell ref="F24:H24"/>
    <mergeCell ref="F25:H2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J7:M7"/>
    <mergeCell ref="J8:M8"/>
    <mergeCell ref="L12:M12"/>
    <mergeCell ref="L13:M13"/>
    <mergeCell ref="L10:M10"/>
    <mergeCell ref="L11:M11"/>
    <mergeCell ref="L17:M17"/>
    <mergeCell ref="L32:M32"/>
    <mergeCell ref="L33:M33"/>
    <mergeCell ref="L26:M26"/>
    <mergeCell ref="L27:M27"/>
    <mergeCell ref="L28:M28"/>
    <mergeCell ref="L29:M29"/>
    <mergeCell ref="H8:I8"/>
    <mergeCell ref="F10:H10"/>
    <mergeCell ref="F11:H11"/>
    <mergeCell ref="L30:M30"/>
    <mergeCell ref="L31:M31"/>
    <mergeCell ref="L22:M22"/>
    <mergeCell ref="L23:M23"/>
    <mergeCell ref="L24:M24"/>
    <mergeCell ref="L25:M25"/>
    <mergeCell ref="L18:M18"/>
    <mergeCell ref="L19:M19"/>
    <mergeCell ref="L20:M20"/>
    <mergeCell ref="L21:M21"/>
    <mergeCell ref="L14:M14"/>
    <mergeCell ref="L15:M15"/>
    <mergeCell ref="L16:M16"/>
  </mergeCells>
  <phoneticPr fontId="9" type="noConversion"/>
  <pageMargins left="1.4960629921259843" right="0.74803149606299213" top="0.59055118110236227" bottom="0.62992125984251968" header="0.51181102362204722" footer="0.47244094488188981"/>
  <pageSetup paperSize="9" scale="82" orientation="landscape" r:id="rId1"/>
  <headerFooter alignWithMargins="0"/>
  <ignoredErrors>
    <ignoredError sqref="M12 G13:H13 G14:H14 G15:H15" unlockedFormula="1"/>
    <ignoredError sqref="J10 L1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94"/>
  <sheetViews>
    <sheetView view="pageLayout" topLeftCell="C31" zoomScaleNormal="100" zoomScaleSheetLayoutView="100" workbookViewId="0">
      <selection activeCell="D2" sqref="D2"/>
    </sheetView>
  </sheetViews>
  <sheetFormatPr defaultColWidth="9.140625" defaultRowHeight="12.75"/>
  <cols>
    <col min="1" max="2" width="9.140625" style="2" hidden="1" customWidth="1"/>
    <col min="3" max="3" width="6" style="2" customWidth="1"/>
    <col min="4" max="4" width="69.28515625" style="2" customWidth="1"/>
    <col min="5" max="5" width="12.42578125" style="2" customWidth="1"/>
    <col min="6" max="6" width="13" style="2" customWidth="1"/>
    <col min="7" max="16384" width="9.140625" style="2"/>
  </cols>
  <sheetData>
    <row r="6" spans="3:6">
      <c r="C6" s="104" t="s">
        <v>45</v>
      </c>
    </row>
    <row r="7" spans="3:6">
      <c r="C7" s="105"/>
    </row>
    <row r="8" spans="3:6" ht="39.75" customHeight="1">
      <c r="C8" s="106" t="s">
        <v>104</v>
      </c>
      <c r="D8" s="269" t="s">
        <v>105</v>
      </c>
      <c r="E8" s="269"/>
      <c r="F8" s="269"/>
    </row>
    <row r="9" spans="3:6" ht="25.5" customHeight="1">
      <c r="C9" s="107" t="s">
        <v>103</v>
      </c>
      <c r="D9" s="268" t="s">
        <v>106</v>
      </c>
      <c r="E9" s="268"/>
      <c r="F9" s="268"/>
    </row>
    <row r="10" spans="3:6" ht="16.5" customHeight="1">
      <c r="C10" s="107" t="s">
        <v>46</v>
      </c>
      <c r="D10" s="268" t="s">
        <v>47</v>
      </c>
      <c r="E10" s="268"/>
      <c r="F10" s="268"/>
    </row>
    <row r="11" spans="3:6" ht="26.25" customHeight="1">
      <c r="C11" s="107" t="s">
        <v>48</v>
      </c>
      <c r="D11" s="268" t="s">
        <v>49</v>
      </c>
      <c r="E11" s="268"/>
      <c r="F11" s="268"/>
    </row>
    <row r="12" spans="3:6" ht="16.5" customHeight="1">
      <c r="C12" s="107" t="s">
        <v>50</v>
      </c>
      <c r="D12" s="268" t="s">
        <v>51</v>
      </c>
      <c r="E12" s="268"/>
      <c r="F12" s="268"/>
    </row>
    <row r="13" spans="3:6" ht="24" customHeight="1">
      <c r="C13" s="107" t="s">
        <v>52</v>
      </c>
      <c r="D13" s="268" t="s">
        <v>53</v>
      </c>
      <c r="E13" s="268"/>
      <c r="F13" s="268"/>
    </row>
    <row r="14" spans="3:6">
      <c r="C14" s="107"/>
      <c r="D14" s="108"/>
      <c r="E14" s="108"/>
      <c r="F14" s="108"/>
    </row>
    <row r="15" spans="3:6" ht="25.5" customHeight="1">
      <c r="C15" s="109" t="s">
        <v>107</v>
      </c>
      <c r="D15" s="268" t="s">
        <v>130</v>
      </c>
      <c r="E15" s="268"/>
      <c r="F15" s="268"/>
    </row>
    <row r="16" spans="3:6">
      <c r="C16" s="109"/>
      <c r="D16" s="108"/>
      <c r="E16" s="108"/>
      <c r="F16" s="108"/>
    </row>
    <row r="17" spans="3:6" ht="42" customHeight="1">
      <c r="C17" s="109" t="s">
        <v>108</v>
      </c>
      <c r="D17" s="268" t="s">
        <v>131</v>
      </c>
      <c r="E17" s="268"/>
      <c r="F17" s="268"/>
    </row>
    <row r="18" spans="3:6" ht="14.25" customHeight="1">
      <c r="C18" s="109"/>
      <c r="D18" s="108"/>
      <c r="E18" s="108"/>
      <c r="F18" s="108"/>
    </row>
    <row r="19" spans="3:6" ht="38.25" customHeight="1">
      <c r="C19" s="109" t="s">
        <v>109</v>
      </c>
      <c r="D19" s="268" t="s">
        <v>132</v>
      </c>
      <c r="E19" s="268"/>
      <c r="F19" s="268"/>
    </row>
    <row r="20" spans="3:6">
      <c r="C20" s="109"/>
      <c r="D20" s="108"/>
      <c r="E20" s="108"/>
      <c r="F20" s="108"/>
    </row>
    <row r="21" spans="3:6" ht="66" customHeight="1">
      <c r="C21" s="109" t="s">
        <v>110</v>
      </c>
      <c r="D21" s="269" t="s">
        <v>133</v>
      </c>
      <c r="E21" s="269"/>
      <c r="F21" s="269"/>
    </row>
    <row r="22" spans="3:6" ht="13.5" thickBot="1">
      <c r="C22" s="110"/>
      <c r="D22" s="111" t="s">
        <v>54</v>
      </c>
    </row>
    <row r="23" spans="3:6" ht="13.5" thickBot="1">
      <c r="C23" s="109"/>
      <c r="D23" s="112" t="s">
        <v>55</v>
      </c>
      <c r="E23" s="274" t="s">
        <v>56</v>
      </c>
      <c r="F23" s="271"/>
    </row>
    <row r="24" spans="3:6" ht="13.5" thickBot="1">
      <c r="C24" s="109"/>
      <c r="D24" s="113" t="s">
        <v>57</v>
      </c>
      <c r="E24" s="275" t="s">
        <v>58</v>
      </c>
      <c r="F24" s="276"/>
    </row>
    <row r="25" spans="3:6" ht="13.5" thickBot="1">
      <c r="C25" s="109"/>
      <c r="D25" s="113" t="s">
        <v>59</v>
      </c>
      <c r="E25" s="270" t="s">
        <v>60</v>
      </c>
      <c r="F25" s="271"/>
    </row>
    <row r="26" spans="3:6" ht="13.5" thickBot="1">
      <c r="C26" s="109"/>
      <c r="D26" s="113" t="s">
        <v>61</v>
      </c>
      <c r="E26" s="272" t="s">
        <v>62</v>
      </c>
      <c r="F26" s="273"/>
    </row>
    <row r="27" spans="3:6" ht="13.5" thickBot="1">
      <c r="C27" s="109"/>
      <c r="D27" s="113" t="s">
        <v>63</v>
      </c>
      <c r="E27" s="270" t="s">
        <v>64</v>
      </c>
      <c r="F27" s="271"/>
    </row>
    <row r="28" spans="3:6" ht="13.5" thickBot="1">
      <c r="C28" s="109"/>
      <c r="D28" s="113" t="s">
        <v>65</v>
      </c>
      <c r="E28" s="272" t="s">
        <v>66</v>
      </c>
      <c r="F28" s="273"/>
    </row>
    <row r="29" spans="3:6" ht="13.5" thickBot="1">
      <c r="C29" s="109"/>
      <c r="D29" s="114" t="s">
        <v>67</v>
      </c>
      <c r="E29" s="277" t="s">
        <v>68</v>
      </c>
      <c r="F29" s="271"/>
    </row>
    <row r="30" spans="3:6" ht="13.5" thickBot="1">
      <c r="C30" s="109"/>
      <c r="D30" s="114" t="s">
        <v>69</v>
      </c>
      <c r="E30" s="278" t="s">
        <v>70</v>
      </c>
      <c r="F30" s="279"/>
    </row>
    <row r="31" spans="3:6">
      <c r="C31" s="109"/>
      <c r="D31" s="115"/>
      <c r="E31" s="116"/>
    </row>
    <row r="32" spans="3:6" ht="46.15" customHeight="1">
      <c r="C32" s="107" t="s">
        <v>112</v>
      </c>
      <c r="D32" s="280" t="s">
        <v>193</v>
      </c>
      <c r="E32" s="280"/>
      <c r="F32" s="280"/>
    </row>
    <row r="33" spans="3:11" ht="13.5" thickBot="1">
      <c r="C33" s="117"/>
      <c r="D33" s="118" t="s">
        <v>180</v>
      </c>
      <c r="E33" s="119"/>
      <c r="F33" s="120"/>
    </row>
    <row r="34" spans="3:11" ht="13.5" thickBot="1">
      <c r="C34" s="107"/>
      <c r="D34" s="281" t="s">
        <v>181</v>
      </c>
      <c r="E34" s="283" t="s">
        <v>182</v>
      </c>
      <c r="F34" s="284"/>
    </row>
    <row r="35" spans="3:11" ht="23.25" thickBot="1">
      <c r="C35" s="121"/>
      <c r="D35" s="282"/>
      <c r="E35" s="122" t="s">
        <v>183</v>
      </c>
      <c r="F35" s="122" t="s">
        <v>184</v>
      </c>
    </row>
    <row r="36" spans="3:11" ht="22.5">
      <c r="C36" s="121"/>
      <c r="D36" s="123" t="s">
        <v>194</v>
      </c>
      <c r="E36" s="124">
        <v>0.35199999999999998</v>
      </c>
      <c r="F36" s="125">
        <v>0.13400000000000001</v>
      </c>
    </row>
    <row r="37" spans="3:11" ht="22.5">
      <c r="C37" s="121"/>
      <c r="D37" s="123" t="s">
        <v>195</v>
      </c>
      <c r="E37" s="126">
        <v>0.32800000000000001</v>
      </c>
      <c r="F37" s="127">
        <v>0.11</v>
      </c>
    </row>
    <row r="38" spans="3:11" ht="22.5">
      <c r="C38" s="121"/>
      <c r="D38" s="128" t="s">
        <v>196</v>
      </c>
      <c r="E38" s="126">
        <v>0.22800000000000001</v>
      </c>
      <c r="F38" s="127">
        <v>7.0000000000000007E-2</v>
      </c>
    </row>
    <row r="39" spans="3:11" ht="22.5">
      <c r="C39" s="121"/>
      <c r="D39" s="128" t="s">
        <v>197</v>
      </c>
      <c r="E39" s="129" t="s">
        <v>185</v>
      </c>
      <c r="F39" s="127">
        <v>0.04</v>
      </c>
    </row>
    <row r="40" spans="3:11" ht="22.5" customHeight="1" thickBot="1">
      <c r="C40" s="121"/>
      <c r="D40" s="128" t="s">
        <v>198</v>
      </c>
      <c r="E40" s="130">
        <v>1.0500000000000001E-2</v>
      </c>
      <c r="F40" s="131">
        <v>0</v>
      </c>
    </row>
    <row r="41" spans="3:11">
      <c r="C41" s="121"/>
      <c r="D41" s="121"/>
      <c r="E41" s="121"/>
      <c r="F41" s="121"/>
    </row>
    <row r="42" spans="3:11" ht="39" customHeight="1">
      <c r="C42" s="109" t="s">
        <v>113</v>
      </c>
      <c r="D42" s="287" t="s">
        <v>71</v>
      </c>
      <c r="E42" s="288"/>
      <c r="F42" s="288"/>
    </row>
    <row r="43" spans="3:11">
      <c r="C43" s="109"/>
      <c r="D43" s="84"/>
    </row>
    <row r="44" spans="3:11" ht="24.75" customHeight="1">
      <c r="C44" s="109" t="s">
        <v>114</v>
      </c>
      <c r="D44" s="287" t="s">
        <v>111</v>
      </c>
      <c r="E44" s="288"/>
      <c r="F44" s="288"/>
      <c r="K44" s="56"/>
    </row>
    <row r="45" spans="3:11">
      <c r="C45" s="109"/>
      <c r="D45" s="84"/>
      <c r="E45" s="132"/>
      <c r="F45" s="132"/>
    </row>
    <row r="46" spans="3:11" ht="51" customHeight="1">
      <c r="C46" s="109" t="s">
        <v>115</v>
      </c>
      <c r="D46" s="287" t="s">
        <v>72</v>
      </c>
      <c r="E46" s="288"/>
      <c r="F46" s="288"/>
      <c r="H46" s="133"/>
    </row>
    <row r="47" spans="3:11" ht="10.9" customHeight="1">
      <c r="C47" s="109"/>
      <c r="D47" s="84"/>
      <c r="G47" s="133"/>
    </row>
    <row r="48" spans="3:11" ht="44.45" customHeight="1">
      <c r="C48" s="109" t="s">
        <v>116</v>
      </c>
      <c r="D48" s="289" t="s">
        <v>208</v>
      </c>
      <c r="E48" s="290"/>
      <c r="F48" s="290"/>
      <c r="G48" s="142"/>
      <c r="I48" s="133"/>
    </row>
    <row r="49" spans="3:13">
      <c r="C49" s="109"/>
      <c r="D49" s="134"/>
      <c r="E49" s="135"/>
      <c r="G49" s="142"/>
      <c r="M49" s="56"/>
    </row>
    <row r="50" spans="3:13">
      <c r="C50" s="109"/>
      <c r="D50" s="143"/>
      <c r="E50" s="143"/>
      <c r="F50" s="144"/>
      <c r="G50" s="142"/>
      <c r="K50" s="56"/>
    </row>
    <row r="51" spans="3:13">
      <c r="D51" s="145"/>
      <c r="E51" s="144"/>
      <c r="F51" s="144"/>
      <c r="G51" s="142"/>
      <c r="M51" s="56"/>
    </row>
    <row r="52" spans="3:13">
      <c r="D52" s="285"/>
      <c r="E52" s="286"/>
      <c r="F52" s="286"/>
      <c r="G52" s="142"/>
    </row>
    <row r="54" spans="3:13">
      <c r="D54" s="136" t="s">
        <v>73</v>
      </c>
    </row>
    <row r="55" spans="3:13">
      <c r="D55" s="136" t="s">
        <v>74</v>
      </c>
      <c r="I55" s="137"/>
    </row>
    <row r="56" spans="3:13">
      <c r="K56" s="56"/>
    </row>
    <row r="57" spans="3:13">
      <c r="D57" s="56" t="s">
        <v>203</v>
      </c>
      <c r="G57" s="56"/>
    </row>
    <row r="58" spans="3:13">
      <c r="D58" s="56"/>
    </row>
    <row r="59" spans="3:13">
      <c r="D59" s="138" t="s">
        <v>75</v>
      </c>
    </row>
    <row r="60" spans="3:13">
      <c r="D60" s="56" t="s">
        <v>76</v>
      </c>
      <c r="E60" s="139"/>
      <c r="F60" s="139" t="s">
        <v>77</v>
      </c>
    </row>
    <row r="61" spans="3:13">
      <c r="D61" s="133" t="s">
        <v>78</v>
      </c>
      <c r="E61" s="139"/>
      <c r="F61" s="139" t="s">
        <v>77</v>
      </c>
      <c r="K61" s="121"/>
    </row>
    <row r="62" spans="3:13">
      <c r="D62" s="133" t="s">
        <v>79</v>
      </c>
      <c r="E62" s="139"/>
      <c r="F62" s="139" t="s">
        <v>77</v>
      </c>
      <c r="I62" s="121"/>
    </row>
    <row r="63" spans="3:13">
      <c r="D63" s="133" t="s">
        <v>80</v>
      </c>
      <c r="E63" s="139"/>
      <c r="F63" s="139" t="s">
        <v>77</v>
      </c>
      <c r="L63" s="56"/>
    </row>
    <row r="64" spans="3:13">
      <c r="D64" s="133" t="s">
        <v>81</v>
      </c>
      <c r="E64" s="139"/>
      <c r="F64" s="139" t="s">
        <v>77</v>
      </c>
    </row>
    <row r="65" spans="4:14">
      <c r="D65" s="56" t="s">
        <v>82</v>
      </c>
      <c r="E65" s="139"/>
      <c r="F65" s="139" t="s">
        <v>83</v>
      </c>
    </row>
    <row r="66" spans="4:14">
      <c r="D66" s="56" t="s">
        <v>191</v>
      </c>
      <c r="E66" s="139"/>
      <c r="F66" s="139" t="s">
        <v>84</v>
      </c>
    </row>
    <row r="67" spans="4:14">
      <c r="D67" s="56" t="s">
        <v>85</v>
      </c>
      <c r="E67" s="139"/>
      <c r="F67" s="139" t="s">
        <v>77</v>
      </c>
    </row>
    <row r="68" spans="4:14">
      <c r="D68" s="56"/>
      <c r="E68" s="48"/>
      <c r="F68" s="48"/>
    </row>
    <row r="69" spans="4:14">
      <c r="D69" s="138" t="s">
        <v>86</v>
      </c>
      <c r="E69" s="48"/>
      <c r="F69" s="48"/>
    </row>
    <row r="70" spans="4:14">
      <c r="D70" s="56" t="s">
        <v>201</v>
      </c>
      <c r="E70" s="139"/>
      <c r="F70" s="139" t="s">
        <v>77</v>
      </c>
    </row>
    <row r="71" spans="4:14">
      <c r="D71" s="137" t="s">
        <v>87</v>
      </c>
      <c r="E71" s="48"/>
      <c r="F71" s="48"/>
    </row>
    <row r="72" spans="4:14">
      <c r="D72" s="56" t="s">
        <v>88</v>
      </c>
      <c r="E72" s="139"/>
      <c r="F72" s="139" t="s">
        <v>77</v>
      </c>
    </row>
    <row r="73" spans="4:14">
      <c r="D73" s="56" t="s">
        <v>89</v>
      </c>
      <c r="E73" s="139"/>
      <c r="F73" s="139" t="s">
        <v>84</v>
      </c>
    </row>
    <row r="74" spans="4:14">
      <c r="D74" s="138"/>
      <c r="E74" s="48"/>
      <c r="F74" s="48"/>
    </row>
    <row r="75" spans="4:14">
      <c r="D75" s="138" t="s">
        <v>90</v>
      </c>
      <c r="E75" s="48"/>
      <c r="F75" s="48"/>
    </row>
    <row r="76" spans="4:14">
      <c r="D76" s="56" t="s">
        <v>200</v>
      </c>
      <c r="E76" s="139"/>
      <c r="F76" s="139" t="s">
        <v>77</v>
      </c>
      <c r="M76" s="56"/>
    </row>
    <row r="77" spans="4:14">
      <c r="D77" s="121" t="s">
        <v>91</v>
      </c>
      <c r="E77" s="139"/>
      <c r="F77" s="139" t="s">
        <v>77</v>
      </c>
      <c r="N77" s="56"/>
    </row>
    <row r="78" spans="4:14">
      <c r="D78" s="121" t="s">
        <v>92</v>
      </c>
      <c r="E78" s="139"/>
      <c r="F78" s="139" t="s">
        <v>77</v>
      </c>
    </row>
    <row r="79" spans="4:14">
      <c r="D79" s="56" t="s">
        <v>207</v>
      </c>
      <c r="E79" s="139"/>
      <c r="F79" s="139" t="s">
        <v>84</v>
      </c>
    </row>
    <row r="80" spans="4:14">
      <c r="D80" s="140" t="s">
        <v>192</v>
      </c>
      <c r="E80" s="141"/>
      <c r="F80" s="141" t="s">
        <v>77</v>
      </c>
    </row>
    <row r="81" spans="3:5">
      <c r="D81" s="56"/>
    </row>
    <row r="82" spans="3:5">
      <c r="D82" s="56"/>
    </row>
    <row r="83" spans="3:5">
      <c r="C83" s="56" t="s">
        <v>93</v>
      </c>
      <c r="D83" s="56"/>
    </row>
    <row r="84" spans="3:5">
      <c r="C84" s="56" t="s">
        <v>94</v>
      </c>
      <c r="D84" s="56" t="s">
        <v>95</v>
      </c>
      <c r="E84" s="56"/>
    </row>
    <row r="85" spans="3:5">
      <c r="C85" s="56" t="s">
        <v>129</v>
      </c>
      <c r="D85" s="56" t="s">
        <v>96</v>
      </c>
      <c r="E85" s="56"/>
    </row>
    <row r="86" spans="3:5">
      <c r="C86" s="56" t="s">
        <v>202</v>
      </c>
      <c r="D86" s="56" t="s">
        <v>204</v>
      </c>
      <c r="E86" s="56"/>
    </row>
    <row r="87" spans="3:5">
      <c r="C87" s="56" t="s">
        <v>186</v>
      </c>
      <c r="D87" s="56" t="s">
        <v>97</v>
      </c>
      <c r="E87" s="56"/>
    </row>
    <row r="88" spans="3:5">
      <c r="C88" s="140" t="s">
        <v>187</v>
      </c>
      <c r="D88" s="140" t="s">
        <v>188</v>
      </c>
      <c r="E88" s="56"/>
    </row>
    <row r="89" spans="3:5">
      <c r="C89" s="140" t="s">
        <v>189</v>
      </c>
      <c r="D89" s="140" t="s">
        <v>190</v>
      </c>
      <c r="E89" s="56"/>
    </row>
    <row r="90" spans="3:5">
      <c r="C90" s="56" t="s">
        <v>98</v>
      </c>
      <c r="D90" s="56" t="s">
        <v>99</v>
      </c>
      <c r="E90" s="56"/>
    </row>
    <row r="91" spans="3:5">
      <c r="C91" s="56" t="s">
        <v>100</v>
      </c>
      <c r="D91" s="56" t="s">
        <v>101</v>
      </c>
      <c r="E91" s="56"/>
    </row>
    <row r="92" spans="3:5">
      <c r="D92" s="56"/>
    </row>
    <row r="93" spans="3:5">
      <c r="D93" s="139" t="s">
        <v>205</v>
      </c>
    </row>
    <row r="94" spans="3:5">
      <c r="D94" s="139" t="s">
        <v>102</v>
      </c>
      <c r="E94" s="56"/>
    </row>
  </sheetData>
  <mergeCells count="26">
    <mergeCell ref="D52:F52"/>
    <mergeCell ref="D42:F42"/>
    <mergeCell ref="D44:F44"/>
    <mergeCell ref="D46:F46"/>
    <mergeCell ref="D48:F48"/>
    <mergeCell ref="E29:F29"/>
    <mergeCell ref="E30:F30"/>
    <mergeCell ref="D32:F32"/>
    <mergeCell ref="D34:D35"/>
    <mergeCell ref="E34:F34"/>
    <mergeCell ref="E25:F25"/>
    <mergeCell ref="E26:F26"/>
    <mergeCell ref="E27:F27"/>
    <mergeCell ref="E28:F28"/>
    <mergeCell ref="D19:F19"/>
    <mergeCell ref="D21:F21"/>
    <mergeCell ref="E23:F23"/>
    <mergeCell ref="E24:F24"/>
    <mergeCell ref="D12:F12"/>
    <mergeCell ref="D13:F13"/>
    <mergeCell ref="D15:F15"/>
    <mergeCell ref="D17:F17"/>
    <mergeCell ref="D8:F8"/>
    <mergeCell ref="D9:F9"/>
    <mergeCell ref="D10:F10"/>
    <mergeCell ref="D11:F11"/>
  </mergeCells>
  <phoneticPr fontId="9" type="noConversion"/>
  <pageMargins left="0.75" right="0.75" top="0.84" bottom="0.86" header="0.38" footer="0.4921259845"/>
  <pageSetup paperSize="9" scale="87" fitToHeight="2" orientation="portrait" horizontalDpi="300" verticalDpi="300" r:id="rId1"/>
  <headerFooter alignWithMargins="0">
    <oddFooter xml:space="preserve">&amp;R&amp;"Arial,Kurzíva"&amp;8TLAČ ÚPČ, platný od 1.2.2018_PRAVIDLÁ A ADMIN POSTUP, Schválené vo VF dňa 06.02.2018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C28" sqref="C28"/>
    </sheetView>
  </sheetViews>
  <sheetFormatPr defaultRowHeight="12.75"/>
  <cols>
    <col min="3" max="3" width="63.7109375" customWidth="1"/>
  </cols>
  <sheetData>
    <row r="2" spans="2:6">
      <c r="C2" s="186" t="s">
        <v>247</v>
      </c>
    </row>
    <row r="3" spans="2:6">
      <c r="C3" s="186"/>
    </row>
    <row r="4" spans="2:6" ht="15">
      <c r="B4" s="293" t="s">
        <v>299</v>
      </c>
      <c r="C4" s="293"/>
      <c r="D4" s="294"/>
      <c r="E4" s="294"/>
      <c r="F4" s="224"/>
    </row>
    <row r="5" spans="2:6" ht="15">
      <c r="B5" s="224"/>
      <c r="C5" s="295" t="s">
        <v>75</v>
      </c>
      <c r="D5" s="295"/>
      <c r="E5" s="294"/>
      <c r="F5" s="294"/>
    </row>
    <row r="6" spans="2:6" ht="15">
      <c r="B6" s="224"/>
      <c r="C6" s="292" t="s">
        <v>300</v>
      </c>
      <c r="D6" s="292"/>
      <c r="E6" s="291" t="s">
        <v>77</v>
      </c>
      <c r="F6" s="291"/>
    </row>
    <row r="7" spans="2:6" ht="15">
      <c r="B7" s="224"/>
      <c r="C7" s="296" t="s">
        <v>301</v>
      </c>
      <c r="D7" s="296"/>
      <c r="E7" s="291" t="s">
        <v>77</v>
      </c>
      <c r="F7" s="291"/>
    </row>
    <row r="8" spans="2:6" ht="15">
      <c r="B8" s="224"/>
      <c r="C8" s="296" t="s">
        <v>302</v>
      </c>
      <c r="D8" s="296"/>
      <c r="E8" s="291" t="s">
        <v>77</v>
      </c>
      <c r="F8" s="291"/>
    </row>
    <row r="9" spans="2:6" ht="15">
      <c r="B9" s="224"/>
      <c r="C9" s="292" t="s">
        <v>240</v>
      </c>
      <c r="D9" s="292"/>
      <c r="E9" s="291" t="s">
        <v>83</v>
      </c>
      <c r="F9" s="291"/>
    </row>
    <row r="10" spans="2:6" ht="15">
      <c r="B10" s="224"/>
      <c r="C10" s="292" t="s">
        <v>241</v>
      </c>
      <c r="D10" s="292"/>
      <c r="E10" s="291" t="s">
        <v>77</v>
      </c>
      <c r="F10" s="291"/>
    </row>
    <row r="11" spans="2:6" ht="15">
      <c r="B11" s="224"/>
      <c r="C11" s="295" t="s">
        <v>86</v>
      </c>
      <c r="D11" s="295"/>
      <c r="E11" s="294"/>
      <c r="F11" s="294"/>
    </row>
    <row r="12" spans="2:6" ht="15">
      <c r="B12" s="224"/>
      <c r="C12" s="292" t="s">
        <v>242</v>
      </c>
      <c r="D12" s="292"/>
      <c r="E12" s="291" t="s">
        <v>77</v>
      </c>
      <c r="F12" s="291"/>
    </row>
    <row r="13" spans="2:6" ht="15">
      <c r="B13" s="224"/>
      <c r="C13" s="293" t="s">
        <v>303</v>
      </c>
      <c r="D13" s="293"/>
      <c r="E13" s="294"/>
      <c r="F13" s="294"/>
    </row>
    <row r="14" spans="2:6" ht="15">
      <c r="B14" s="224"/>
      <c r="C14" s="292" t="s">
        <v>243</v>
      </c>
      <c r="D14" s="292"/>
      <c r="E14" s="291" t="s">
        <v>77</v>
      </c>
      <c r="F14" s="291"/>
    </row>
    <row r="15" spans="2:6" ht="15">
      <c r="B15" s="224"/>
      <c r="C15" s="292" t="s">
        <v>244</v>
      </c>
      <c r="D15" s="292"/>
      <c r="E15" s="291" t="s">
        <v>84</v>
      </c>
      <c r="F15" s="291"/>
    </row>
    <row r="16" spans="2:6" ht="15">
      <c r="B16" s="224"/>
      <c r="C16" s="295" t="s">
        <v>90</v>
      </c>
      <c r="D16" s="295"/>
      <c r="E16" s="294"/>
      <c r="F16" s="294"/>
    </row>
    <row r="17" spans="2:6" ht="15">
      <c r="B17" s="224"/>
      <c r="C17" s="292" t="s">
        <v>245</v>
      </c>
      <c r="D17" s="292"/>
      <c r="E17" s="291" t="s">
        <v>77</v>
      </c>
      <c r="F17" s="291"/>
    </row>
    <row r="18" spans="2:6" ht="12.75" customHeight="1">
      <c r="B18" s="224"/>
      <c r="C18" s="292" t="s">
        <v>298</v>
      </c>
      <c r="D18" s="292"/>
      <c r="E18" s="291" t="s">
        <v>77</v>
      </c>
      <c r="F18" s="291"/>
    </row>
    <row r="19" spans="2:6" ht="12.75" customHeight="1">
      <c r="B19" s="224"/>
      <c r="C19" s="292" t="s">
        <v>246</v>
      </c>
      <c r="D19" s="292"/>
      <c r="E19" s="291" t="s">
        <v>84</v>
      </c>
      <c r="F19" s="291"/>
    </row>
  </sheetData>
  <mergeCells count="32">
    <mergeCell ref="B4:C4"/>
    <mergeCell ref="D4:E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E19:F19"/>
    <mergeCell ref="C18:D18"/>
    <mergeCell ref="C19:D19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E18:F18"/>
  </mergeCells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KALKULACNY LIST</vt:lpstr>
      <vt:lpstr>POVEROVACÍ LIST</vt:lpstr>
      <vt:lpstr>PREBERACI PROTOKOL</vt:lpstr>
      <vt:lpstr>ZIADOST O FAKTURACIU</vt:lpstr>
      <vt:lpstr>NÁVRH NA VÝPLATU ODMENY</vt:lpstr>
      <vt:lpstr>PRAVIDLA A ADMIN POSTUP</vt:lpstr>
      <vt:lpstr>Administratívny postup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kebisek</dc:creator>
  <cp:lastModifiedBy>Ivona Remenárová</cp:lastModifiedBy>
  <cp:lastPrinted>2022-03-30T12:15:14Z</cp:lastPrinted>
  <dcterms:created xsi:type="dcterms:W3CDTF">2009-01-12T21:36:23Z</dcterms:created>
  <dcterms:modified xsi:type="dcterms:W3CDTF">2022-03-30T12:17:16Z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bc8ed849-380d-4433-b4e0-3401fe6d8dcc</vt:lpwstr>
  </property>
</Properties>
</file>