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Ondrej\Downloads\"/>
    </mc:Choice>
  </mc:AlternateContent>
  <xr:revisionPtr revIDLastSave="0" documentId="13_ncr:1_{FDE81F67-944A-47C8-A5BE-B48C39D5DD1A}" xr6:coauthVersionLast="45" xr6:coauthVersionMax="45" xr10:uidLastSave="{00000000-0000-0000-0000-000000000000}"/>
  <bookViews>
    <workbookView xWindow="-120" yWindow="-120" windowWidth="29040" windowHeight="15990" tabRatio="906" firstSheet="9" activeTab="20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7" i="3" l="1"/>
  <c r="Y23" i="20" l="1"/>
  <c r="W19" i="20"/>
  <c r="Y19" i="20" s="1"/>
  <c r="K23" i="20"/>
  <c r="V20" i="20" l="1"/>
  <c r="I2" i="20" l="1"/>
  <c r="W2" i="20" s="1"/>
  <c r="H2" i="20"/>
  <c r="V2" i="20" s="1"/>
  <c r="H20" i="20"/>
  <c r="H14" i="20"/>
  <c r="H11" i="20"/>
  <c r="H10" i="20"/>
  <c r="H9" i="20" s="1"/>
  <c r="H7" i="20"/>
  <c r="I20" i="20"/>
  <c r="I14" i="20"/>
  <c r="I11" i="20"/>
  <c r="I10" i="20"/>
  <c r="I9" i="20" s="1"/>
  <c r="I7" i="20"/>
  <c r="V136" i="3"/>
  <c r="V135" i="3"/>
  <c r="V134" i="3"/>
  <c r="V133" i="3"/>
  <c r="V132" i="3"/>
  <c r="V131" i="3"/>
  <c r="V130" i="3"/>
  <c r="V129" i="3"/>
  <c r="V128" i="3"/>
  <c r="V127" i="3"/>
  <c r="W126" i="3"/>
  <c r="V126" i="3"/>
  <c r="W125" i="3"/>
  <c r="V125" i="3"/>
  <c r="X125" i="3" s="1"/>
  <c r="W124" i="3"/>
  <c r="V124" i="3"/>
  <c r="W123" i="3"/>
  <c r="X123" i="3" s="1"/>
  <c r="V123" i="3"/>
  <c r="W122" i="3"/>
  <c r="V122" i="3"/>
  <c r="W121" i="3"/>
  <c r="V121" i="3"/>
  <c r="W120" i="3"/>
  <c r="X120" i="3" s="1"/>
  <c r="V120" i="3"/>
  <c r="W119" i="3"/>
  <c r="X119" i="3" s="1"/>
  <c r="V119" i="3"/>
  <c r="W118" i="3"/>
  <c r="X118" i="3" s="1"/>
  <c r="V118" i="3"/>
  <c r="W117" i="3"/>
  <c r="V117" i="3"/>
  <c r="W116" i="3"/>
  <c r="W115" i="3"/>
  <c r="W114" i="3"/>
  <c r="W113" i="3"/>
  <c r="W112" i="3"/>
  <c r="W111" i="3"/>
  <c r="W110" i="3"/>
  <c r="W109" i="3"/>
  <c r="W96" i="3"/>
  <c r="X96" i="3" s="1"/>
  <c r="V96" i="3"/>
  <c r="W95" i="3"/>
  <c r="V95" i="3"/>
  <c r="W94" i="3"/>
  <c r="X94" i="3" s="1"/>
  <c r="V94" i="3"/>
  <c r="W93" i="3"/>
  <c r="V93" i="3"/>
  <c r="W92" i="3"/>
  <c r="V92" i="3"/>
  <c r="W91" i="3"/>
  <c r="V91" i="3"/>
  <c r="W90" i="3"/>
  <c r="V90" i="3"/>
  <c r="X90" i="3" s="1"/>
  <c r="W89" i="3"/>
  <c r="V89" i="3"/>
  <c r="W88" i="3"/>
  <c r="V88" i="3"/>
  <c r="W87" i="3"/>
  <c r="V87" i="3"/>
  <c r="X87" i="3" s="1"/>
  <c r="V76" i="3"/>
  <c r="V75" i="3"/>
  <c r="V74" i="3"/>
  <c r="V73" i="3"/>
  <c r="V72" i="3"/>
  <c r="V71" i="3"/>
  <c r="V70" i="3"/>
  <c r="V69" i="3"/>
  <c r="V68" i="3"/>
  <c r="V67" i="3"/>
  <c r="W65" i="3"/>
  <c r="X65" i="3" s="1"/>
  <c r="W64" i="3"/>
  <c r="X64" i="3" s="1"/>
  <c r="W63" i="3"/>
  <c r="X63" i="3" s="1"/>
  <c r="W62" i="3"/>
  <c r="W61" i="3"/>
  <c r="X61" i="3" s="1"/>
  <c r="W60" i="3"/>
  <c r="W59" i="3"/>
  <c r="X59" i="3" s="1"/>
  <c r="W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V25" i="3"/>
  <c r="V116" i="3" s="1"/>
  <c r="X116" i="3" s="1"/>
  <c r="V24" i="3"/>
  <c r="V115" i="3" s="1"/>
  <c r="X23" i="3"/>
  <c r="V23" i="3"/>
  <c r="V114" i="3" s="1"/>
  <c r="V22" i="3"/>
  <c r="V113" i="3" s="1"/>
  <c r="V21" i="3"/>
  <c r="V112" i="3" s="1"/>
  <c r="V20" i="3"/>
  <c r="X20" i="3" s="1"/>
  <c r="X19" i="3"/>
  <c r="V19" i="3"/>
  <c r="V110" i="3" s="1"/>
  <c r="V18" i="3"/>
  <c r="V109" i="3" s="1"/>
  <c r="X109" i="3" s="1"/>
  <c r="V17" i="3"/>
  <c r="V108" i="3" s="1"/>
  <c r="W16" i="3"/>
  <c r="W107" i="3" s="1"/>
  <c r="V16" i="3"/>
  <c r="V107" i="3" s="1"/>
  <c r="X15" i="3"/>
  <c r="X14" i="3"/>
  <c r="X13" i="3"/>
  <c r="X12" i="3"/>
  <c r="X11" i="3"/>
  <c r="X10" i="3"/>
  <c r="X9" i="3"/>
  <c r="X8" i="3"/>
  <c r="X7" i="3"/>
  <c r="X6" i="3"/>
  <c r="S136" i="3"/>
  <c r="S135" i="3"/>
  <c r="S134" i="3"/>
  <c r="S133" i="3"/>
  <c r="S132" i="3"/>
  <c r="S131" i="3"/>
  <c r="S130" i="3"/>
  <c r="S129" i="3"/>
  <c r="S128" i="3"/>
  <c r="S127" i="3"/>
  <c r="T126" i="3"/>
  <c r="S126" i="3"/>
  <c r="T125" i="3"/>
  <c r="S125" i="3"/>
  <c r="T124" i="3"/>
  <c r="U124" i="3" s="1"/>
  <c r="S124" i="3"/>
  <c r="T123" i="3"/>
  <c r="S123" i="3"/>
  <c r="T122" i="3"/>
  <c r="S122" i="3"/>
  <c r="T121" i="3"/>
  <c r="S121" i="3"/>
  <c r="U121" i="3" s="1"/>
  <c r="T120" i="3"/>
  <c r="S120" i="3"/>
  <c r="T119" i="3"/>
  <c r="S119" i="3"/>
  <c r="U119" i="3" s="1"/>
  <c r="T118" i="3"/>
  <c r="S118" i="3"/>
  <c r="T117" i="3"/>
  <c r="S117" i="3"/>
  <c r="T116" i="3"/>
  <c r="T115" i="3"/>
  <c r="T114" i="3"/>
  <c r="T113" i="3"/>
  <c r="T112" i="3"/>
  <c r="T111" i="3"/>
  <c r="T110" i="3"/>
  <c r="T109" i="3"/>
  <c r="T96" i="3"/>
  <c r="S96" i="3"/>
  <c r="T95" i="3"/>
  <c r="S95" i="3"/>
  <c r="U95" i="3" s="1"/>
  <c r="T94" i="3"/>
  <c r="S94" i="3"/>
  <c r="T93" i="3"/>
  <c r="U93" i="3" s="1"/>
  <c r="S93" i="3"/>
  <c r="T92" i="3"/>
  <c r="U92" i="3" s="1"/>
  <c r="S92" i="3"/>
  <c r="T91" i="3"/>
  <c r="S91" i="3"/>
  <c r="T90" i="3"/>
  <c r="U90" i="3" s="1"/>
  <c r="S90" i="3"/>
  <c r="T89" i="3"/>
  <c r="S89" i="3"/>
  <c r="T88" i="3"/>
  <c r="S88" i="3"/>
  <c r="T87" i="3"/>
  <c r="S87" i="3"/>
  <c r="S76" i="3"/>
  <c r="S75" i="3"/>
  <c r="S74" i="3"/>
  <c r="S73" i="3"/>
  <c r="S72" i="3"/>
  <c r="S71" i="3"/>
  <c r="S70" i="3"/>
  <c r="S69" i="3"/>
  <c r="S68" i="3"/>
  <c r="S67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S25" i="3"/>
  <c r="S116" i="3" s="1"/>
  <c r="S24" i="3"/>
  <c r="S115" i="3" s="1"/>
  <c r="U115" i="3" s="1"/>
  <c r="S23" i="3"/>
  <c r="S114" i="3" s="1"/>
  <c r="S22" i="3"/>
  <c r="U22" i="3" s="1"/>
  <c r="S21" i="3"/>
  <c r="S112" i="3" s="1"/>
  <c r="S20" i="3"/>
  <c r="U20" i="3" s="1"/>
  <c r="S19" i="3"/>
  <c r="S110" i="3" s="1"/>
  <c r="S18" i="3"/>
  <c r="S109" i="3" s="1"/>
  <c r="U109" i="3" s="1"/>
  <c r="S17" i="3"/>
  <c r="S108" i="3" s="1"/>
  <c r="S16" i="3"/>
  <c r="S107" i="3" s="1"/>
  <c r="U15" i="3"/>
  <c r="U14" i="3"/>
  <c r="U13" i="3"/>
  <c r="U12" i="3"/>
  <c r="U11" i="3"/>
  <c r="U10" i="3"/>
  <c r="U9" i="3"/>
  <c r="U8" i="3"/>
  <c r="U7" i="3"/>
  <c r="U6" i="3"/>
  <c r="X93" i="3" l="1"/>
  <c r="U123" i="3"/>
  <c r="X115" i="3"/>
  <c r="U89" i="3"/>
  <c r="U112" i="3"/>
  <c r="W22" i="20"/>
  <c r="U120" i="3"/>
  <c r="U126" i="3"/>
  <c r="W17" i="3"/>
  <c r="W108" i="3" s="1"/>
  <c r="X108" i="3" s="1"/>
  <c r="X91" i="3"/>
  <c r="X124" i="3"/>
  <c r="U88" i="3"/>
  <c r="X92" i="3"/>
  <c r="U117" i="3"/>
  <c r="V17" i="20"/>
  <c r="V16" i="20" s="1"/>
  <c r="X112" i="3"/>
  <c r="X110" i="3"/>
  <c r="U25" i="3"/>
  <c r="T17" i="3"/>
  <c r="U87" i="3"/>
  <c r="V22" i="20"/>
  <c r="U110" i="3"/>
  <c r="W17" i="20"/>
  <c r="W16" i="20" s="1"/>
  <c r="U122" i="3"/>
  <c r="X21" i="3"/>
  <c r="X89" i="3"/>
  <c r="X121" i="3"/>
  <c r="X126" i="3"/>
  <c r="I17" i="20"/>
  <c r="I16" i="20" s="1"/>
  <c r="H17" i="20"/>
  <c r="H16" i="20" s="1"/>
  <c r="U21" i="3"/>
  <c r="U91" i="3"/>
  <c r="U94" i="3"/>
  <c r="U96" i="3"/>
  <c r="U118" i="3"/>
  <c r="U125" i="3"/>
  <c r="H23" i="20"/>
  <c r="V23" i="20"/>
  <c r="X25" i="3"/>
  <c r="X88" i="3"/>
  <c r="X95" i="3"/>
  <c r="X113" i="3"/>
  <c r="X117" i="3"/>
  <c r="X122" i="3"/>
  <c r="X107" i="3"/>
  <c r="X114" i="3"/>
  <c r="X18" i="3"/>
  <c r="X22" i="3"/>
  <c r="X58" i="3"/>
  <c r="X62" i="3"/>
  <c r="V111" i="3"/>
  <c r="X111" i="3" s="1"/>
  <c r="X16" i="3"/>
  <c r="X24" i="3"/>
  <c r="X60" i="3"/>
  <c r="U114" i="3"/>
  <c r="U116" i="3"/>
  <c r="S113" i="3"/>
  <c r="U113" i="3" s="1"/>
  <c r="U18" i="3"/>
  <c r="S111" i="3"/>
  <c r="U111" i="3" s="1"/>
  <c r="T16" i="3"/>
  <c r="U19" i="3"/>
  <c r="U23" i="3"/>
  <c r="U24" i="3"/>
  <c r="V4" i="20" l="1"/>
  <c r="X17" i="3"/>
  <c r="I4" i="20"/>
  <c r="T108" i="3"/>
  <c r="U108" i="3" s="1"/>
  <c r="U17" i="3"/>
  <c r="H4" i="20"/>
  <c r="T107" i="3"/>
  <c r="U16" i="3"/>
  <c r="U107" i="3" l="1"/>
  <c r="W4" i="20"/>
  <c r="H78" i="9"/>
  <c r="E9" i="27" l="1"/>
  <c r="E10" i="27"/>
  <c r="E11" i="27"/>
  <c r="E12" i="27"/>
  <c r="E13" i="27"/>
  <c r="E14" i="27"/>
  <c r="BC3" i="19" l="1"/>
  <c r="K1" i="9" s="1"/>
  <c r="V3" i="3" s="1"/>
  <c r="BB3" i="19"/>
  <c r="J1" i="9" s="1"/>
  <c r="S3" i="3" s="1"/>
  <c r="BA3" i="19"/>
  <c r="I1" i="9" s="1"/>
  <c r="AZ3" i="19"/>
  <c r="H1" i="9" s="1"/>
  <c r="AY3" i="19"/>
  <c r="G1" i="9" s="1"/>
  <c r="AX3" i="19"/>
  <c r="F1" i="9" s="1"/>
  <c r="J57" i="9"/>
  <c r="K57" i="9"/>
  <c r="J78" i="9"/>
  <c r="V10" i="20" s="1"/>
  <c r="K78" i="9"/>
  <c r="W10" i="20" s="1"/>
  <c r="J150" i="9"/>
  <c r="V14" i="20" s="1"/>
  <c r="K150" i="9"/>
  <c r="W14" i="20" s="1"/>
  <c r="J4" i="9"/>
  <c r="V7" i="20" s="1"/>
  <c r="K4" i="9"/>
  <c r="W7" i="20" s="1"/>
  <c r="L4" i="9"/>
  <c r="K56" i="9" l="1"/>
  <c r="W11" i="20"/>
  <c r="W9" i="20" s="1"/>
  <c r="J56" i="9"/>
  <c r="V11" i="20"/>
  <c r="V9" i="20" s="1"/>
  <c r="AQ50" i="19"/>
  <c r="AQ49" i="19"/>
  <c r="AQ46" i="19"/>
  <c r="AQ45" i="19"/>
  <c r="AQ44" i="19"/>
  <c r="AQ41" i="19"/>
  <c r="AQ40" i="19"/>
  <c r="AQ39" i="19"/>
  <c r="AQ36" i="19"/>
  <c r="AQ35" i="19"/>
  <c r="AQ34" i="19"/>
  <c r="AQ31" i="19"/>
  <c r="AP4" i="19"/>
  <c r="AV4" i="19" s="1"/>
  <c r="AP5" i="19"/>
  <c r="AO4" i="19"/>
  <c r="AU4" i="19" s="1"/>
  <c r="AP6" i="19"/>
  <c r="AV6" i="19" s="1"/>
  <c r="AP7" i="19"/>
  <c r="AV7" i="19" s="1"/>
  <c r="AP8" i="19"/>
  <c r="AV8" i="19" s="1"/>
  <c r="AP9" i="19"/>
  <c r="AV9" i="19" s="1"/>
  <c r="AP10" i="19"/>
  <c r="AV10" i="19" s="1"/>
  <c r="AP11" i="19"/>
  <c r="AV11" i="19" s="1"/>
  <c r="AP12" i="19"/>
  <c r="AV12" i="19" s="1"/>
  <c r="AP13" i="19"/>
  <c r="AV13" i="19" s="1"/>
  <c r="AP14" i="19"/>
  <c r="AV14" i="19" s="1"/>
  <c r="AP15" i="19"/>
  <c r="AV15" i="19" s="1"/>
  <c r="AP16" i="19"/>
  <c r="AV16" i="19" s="1"/>
  <c r="AP17" i="19"/>
  <c r="AV17" i="19" s="1"/>
  <c r="AP18" i="19"/>
  <c r="AV18" i="19" s="1"/>
  <c r="AP19" i="19"/>
  <c r="AV19" i="19" s="1"/>
  <c r="AP20" i="19"/>
  <c r="AV20" i="19" s="1"/>
  <c r="AP21" i="19"/>
  <c r="AV21" i="19" s="1"/>
  <c r="AP22" i="19"/>
  <c r="AV22" i="19" s="1"/>
  <c r="AP23" i="19"/>
  <c r="AV23" i="19" s="1"/>
  <c r="AP24" i="19"/>
  <c r="AV24" i="19" s="1"/>
  <c r="AP25" i="19"/>
  <c r="AV25" i="19" s="1"/>
  <c r="AP26" i="19"/>
  <c r="AV26" i="19" s="1"/>
  <c r="AP27" i="19"/>
  <c r="AV27" i="19" s="1"/>
  <c r="AP28" i="19"/>
  <c r="AV28" i="19" s="1"/>
  <c r="AP29" i="19"/>
  <c r="AV29" i="19" s="1"/>
  <c r="AP30" i="19"/>
  <c r="AV30" i="19" s="1"/>
  <c r="AP31" i="19"/>
  <c r="AV31" i="19" s="1"/>
  <c r="AP32" i="19"/>
  <c r="AV32" i="19" s="1"/>
  <c r="AP33" i="19"/>
  <c r="AV33" i="19" s="1"/>
  <c r="AP34" i="19"/>
  <c r="AV34" i="19" s="1"/>
  <c r="AP35" i="19"/>
  <c r="AV35" i="19" s="1"/>
  <c r="AP36" i="19"/>
  <c r="AV36" i="19" s="1"/>
  <c r="AP37" i="19"/>
  <c r="AV37" i="19" s="1"/>
  <c r="AP38" i="19"/>
  <c r="AV38" i="19" s="1"/>
  <c r="AP39" i="19"/>
  <c r="AV39" i="19" s="1"/>
  <c r="AP40" i="19"/>
  <c r="AV40" i="19" s="1"/>
  <c r="AP41" i="19"/>
  <c r="AV41" i="19" s="1"/>
  <c r="AP42" i="19"/>
  <c r="AV42" i="19" s="1"/>
  <c r="AP43" i="19"/>
  <c r="AV43" i="19" s="1"/>
  <c r="AP44" i="19"/>
  <c r="AV44" i="19" s="1"/>
  <c r="AP45" i="19"/>
  <c r="AV45" i="19" s="1"/>
  <c r="AP46" i="19"/>
  <c r="AV46" i="19" s="1"/>
  <c r="AP47" i="19"/>
  <c r="AV47" i="19" s="1"/>
  <c r="AP48" i="19"/>
  <c r="AV48" i="19" s="1"/>
  <c r="AP49" i="19"/>
  <c r="AV49" i="19" s="1"/>
  <c r="AP50" i="19"/>
  <c r="AV50" i="19" s="1"/>
  <c r="AP51" i="19"/>
  <c r="AV51" i="19" s="1"/>
  <c r="AP52" i="19"/>
  <c r="AV52" i="19" s="1"/>
  <c r="AP53" i="19"/>
  <c r="AV53" i="19" s="1"/>
  <c r="AP54" i="19"/>
  <c r="AV54" i="19" s="1"/>
  <c r="AP55" i="19"/>
  <c r="AV55" i="19" s="1"/>
  <c r="AP56" i="19"/>
  <c r="AV56" i="19" s="1"/>
  <c r="AP57" i="19"/>
  <c r="AV57" i="19" s="1"/>
  <c r="AP58" i="19"/>
  <c r="AV58" i="19" s="1"/>
  <c r="AP59" i="19"/>
  <c r="AV59" i="19" s="1"/>
  <c r="AP60" i="19"/>
  <c r="AV60" i="19" s="1"/>
  <c r="AP61" i="19"/>
  <c r="AV61" i="19" s="1"/>
  <c r="AP62" i="19"/>
  <c r="AV62" i="19" s="1"/>
  <c r="AO6" i="19"/>
  <c r="AU6" i="19" s="1"/>
  <c r="AO7" i="19"/>
  <c r="AU7" i="19" s="1"/>
  <c r="AO8" i="19"/>
  <c r="AU8" i="19" s="1"/>
  <c r="AO9" i="19"/>
  <c r="AU9" i="19" s="1"/>
  <c r="AO10" i="19"/>
  <c r="AU10" i="19" s="1"/>
  <c r="AO11" i="19"/>
  <c r="AU11" i="19" s="1"/>
  <c r="AO12" i="19"/>
  <c r="AU12" i="19" s="1"/>
  <c r="AO13" i="19"/>
  <c r="AU13" i="19" s="1"/>
  <c r="AO14" i="19"/>
  <c r="AU14" i="19" s="1"/>
  <c r="AO15" i="19"/>
  <c r="AU15" i="19" s="1"/>
  <c r="AO16" i="19"/>
  <c r="AU16" i="19" s="1"/>
  <c r="AO17" i="19"/>
  <c r="AU17" i="19" s="1"/>
  <c r="AO18" i="19"/>
  <c r="AU18" i="19" s="1"/>
  <c r="AO19" i="19"/>
  <c r="AU19" i="19" s="1"/>
  <c r="AO20" i="19"/>
  <c r="AU20" i="19" s="1"/>
  <c r="AO21" i="19"/>
  <c r="AU21" i="19" s="1"/>
  <c r="AO22" i="19"/>
  <c r="AU22" i="19" s="1"/>
  <c r="AO23" i="19"/>
  <c r="AU23" i="19" s="1"/>
  <c r="AO24" i="19"/>
  <c r="AU24" i="19" s="1"/>
  <c r="AO25" i="19"/>
  <c r="AU25" i="19" s="1"/>
  <c r="AO26" i="19"/>
  <c r="AU26" i="19" s="1"/>
  <c r="AO27" i="19"/>
  <c r="AU27" i="19" s="1"/>
  <c r="AO28" i="19"/>
  <c r="AU28" i="19" s="1"/>
  <c r="AO29" i="19"/>
  <c r="AU29" i="19" s="1"/>
  <c r="AO30" i="19"/>
  <c r="AU30" i="19" s="1"/>
  <c r="AO31" i="19"/>
  <c r="AO32" i="19"/>
  <c r="AU32" i="19" s="1"/>
  <c r="AO33" i="19"/>
  <c r="AU33" i="19" s="1"/>
  <c r="AO34" i="19"/>
  <c r="AU34" i="19" s="1"/>
  <c r="AO35" i="19"/>
  <c r="AO36" i="19"/>
  <c r="AO37" i="19"/>
  <c r="AU37" i="19" s="1"/>
  <c r="AO38" i="19"/>
  <c r="AU38" i="19" s="1"/>
  <c r="AO39" i="19"/>
  <c r="AO40" i="19"/>
  <c r="AO41" i="19"/>
  <c r="AU41" i="19" s="1"/>
  <c r="AO42" i="19"/>
  <c r="AU42" i="19" s="1"/>
  <c r="AO43" i="19"/>
  <c r="AU43" i="19" s="1"/>
  <c r="AO44" i="19"/>
  <c r="AO45" i="19"/>
  <c r="AO46" i="19"/>
  <c r="AU46" i="19" s="1"/>
  <c r="AO47" i="19"/>
  <c r="AU47" i="19" s="1"/>
  <c r="AO48" i="19"/>
  <c r="AU48" i="19" s="1"/>
  <c r="AO49" i="19"/>
  <c r="AU49" i="19" s="1"/>
  <c r="AO50" i="19"/>
  <c r="AO51" i="19"/>
  <c r="AU51" i="19" s="1"/>
  <c r="AO52" i="19"/>
  <c r="AU52" i="19" s="1"/>
  <c r="AO53" i="19"/>
  <c r="AU53" i="19" s="1"/>
  <c r="AO54" i="19"/>
  <c r="AU54" i="19" s="1"/>
  <c r="AO55" i="19"/>
  <c r="AU55" i="19" s="1"/>
  <c r="AO56" i="19"/>
  <c r="AU56" i="19" s="1"/>
  <c r="AO57" i="19"/>
  <c r="AU57" i="19" s="1"/>
  <c r="AO58" i="19"/>
  <c r="AU58" i="19" s="1"/>
  <c r="AO59" i="19"/>
  <c r="AU59" i="19" s="1"/>
  <c r="AO60" i="19"/>
  <c r="AU60" i="19" s="1"/>
  <c r="AO61" i="19"/>
  <c r="AU61" i="19" s="1"/>
  <c r="AO62" i="19"/>
  <c r="AU62" i="19" s="1"/>
  <c r="G141" i="9" l="1"/>
  <c r="H141" i="9"/>
  <c r="J141" i="9"/>
  <c r="I140" i="9"/>
  <c r="F141" i="9"/>
  <c r="F142" i="9"/>
  <c r="I141" i="9"/>
  <c r="K141" i="9"/>
  <c r="G142" i="9"/>
  <c r="H140" i="9"/>
  <c r="K142" i="9"/>
  <c r="H142" i="9"/>
  <c r="G140" i="9"/>
  <c r="I142" i="9"/>
  <c r="E142" i="9" s="1"/>
  <c r="J142" i="9"/>
  <c r="J140" i="9"/>
  <c r="K140" i="9"/>
  <c r="F140" i="9"/>
  <c r="AU35" i="19"/>
  <c r="G130" i="9"/>
  <c r="I132" i="9"/>
  <c r="H130" i="9"/>
  <c r="J132" i="9"/>
  <c r="I130" i="9"/>
  <c r="I129" i="9" s="1"/>
  <c r="U13" i="20" s="1"/>
  <c r="K132" i="9"/>
  <c r="H132" i="9"/>
  <c r="J130" i="9"/>
  <c r="F131" i="9"/>
  <c r="K130" i="9"/>
  <c r="K129" i="9" s="1"/>
  <c r="W13" i="20" s="1"/>
  <c r="F132" i="9"/>
  <c r="K131" i="9"/>
  <c r="G132" i="9"/>
  <c r="G131" i="9"/>
  <c r="F130" i="9"/>
  <c r="H131" i="9"/>
  <c r="I131" i="9"/>
  <c r="J131" i="9"/>
  <c r="J26" i="9"/>
  <c r="AU44" i="19"/>
  <c r="AU36" i="19"/>
  <c r="AU50" i="19"/>
  <c r="D14" i="11"/>
  <c r="F14" i="11"/>
  <c r="E14" i="11"/>
  <c r="BA4" i="19"/>
  <c r="I27" i="9"/>
  <c r="G26" i="9"/>
  <c r="AY4" i="19"/>
  <c r="AZ4" i="19"/>
  <c r="H27" i="9"/>
  <c r="F6" i="20" s="1"/>
  <c r="AX4" i="19"/>
  <c r="F26" i="9"/>
  <c r="D6" i="20" s="1"/>
  <c r="AU31" i="19"/>
  <c r="I28" i="9"/>
  <c r="G27" i="9"/>
  <c r="AU39" i="19"/>
  <c r="AU40" i="19"/>
  <c r="AU45" i="19"/>
  <c r="K28" i="9"/>
  <c r="BC4" i="19"/>
  <c r="K27" i="9"/>
  <c r="K26" i="9"/>
  <c r="E138" i="14"/>
  <c r="E137" i="14"/>
  <c r="E136" i="14"/>
  <c r="E135" i="14"/>
  <c r="E134" i="14"/>
  <c r="E133" i="14"/>
  <c r="E132" i="14"/>
  <c r="E131" i="14"/>
  <c r="E130" i="14"/>
  <c r="E129" i="14"/>
  <c r="E128" i="14"/>
  <c r="D128" i="14" s="1"/>
  <c r="E127" i="14"/>
  <c r="D127" i="14" s="1"/>
  <c r="E126" i="14"/>
  <c r="D126" i="14" s="1"/>
  <c r="E125" i="14"/>
  <c r="D125" i="14" s="1"/>
  <c r="E124" i="14"/>
  <c r="D124" i="14"/>
  <c r="E123" i="14"/>
  <c r="D123" i="14" s="1"/>
  <c r="E122" i="14"/>
  <c r="D122" i="14" s="1"/>
  <c r="E121" i="14"/>
  <c r="D121" i="14" s="1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 s="1"/>
  <c r="E92" i="14"/>
  <c r="D92" i="14" s="1"/>
  <c r="E91" i="14"/>
  <c r="D91" i="14" s="1"/>
  <c r="E90" i="14"/>
  <c r="D90" i="14" s="1"/>
  <c r="E89" i="14"/>
  <c r="D89" i="14" s="1"/>
  <c r="E88" i="14"/>
  <c r="D88" i="14" s="1"/>
  <c r="E87" i="14"/>
  <c r="D87" i="14" s="1"/>
  <c r="E86" i="14"/>
  <c r="D86" i="14" s="1"/>
  <c r="E85" i="14"/>
  <c r="D85" i="14" s="1"/>
  <c r="E84" i="14"/>
  <c r="D84" i="14" s="1"/>
  <c r="E83" i="14"/>
  <c r="E82" i="14"/>
  <c r="E81" i="14"/>
  <c r="E80" i="14"/>
  <c r="E79" i="14"/>
  <c r="E78" i="14"/>
  <c r="E77" i="14"/>
  <c r="E76" i="14"/>
  <c r="E75" i="14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 s="1"/>
  <c r="E57" i="14"/>
  <c r="D57" i="14" s="1"/>
  <c r="E56" i="14"/>
  <c r="D56" i="14" s="1"/>
  <c r="E55" i="14"/>
  <c r="D55" i="14" s="1"/>
  <c r="E54" i="14"/>
  <c r="D54" i="14" s="1"/>
  <c r="E53" i="14"/>
  <c r="D53" i="14" s="1"/>
  <c r="E52" i="14"/>
  <c r="D52" i="14" s="1"/>
  <c r="E51" i="14"/>
  <c r="D51" i="14" s="1"/>
  <c r="E50" i="14"/>
  <c r="D50" i="14" s="1"/>
  <c r="E49" i="14"/>
  <c r="D49" i="14" s="1"/>
  <c r="E48" i="14"/>
  <c r="E47" i="14"/>
  <c r="E46" i="14"/>
  <c r="E45" i="14"/>
  <c r="E44" i="14"/>
  <c r="E43" i="14"/>
  <c r="E42" i="14"/>
  <c r="E41" i="14"/>
  <c r="E40" i="14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 s="1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 s="1"/>
  <c r="E13" i="14"/>
  <c r="E12" i="14"/>
  <c r="E11" i="14"/>
  <c r="E10" i="14"/>
  <c r="E9" i="14"/>
  <c r="E8" i="14"/>
  <c r="E7" i="14"/>
  <c r="E6" i="14"/>
  <c r="E5" i="14"/>
  <c r="E4" i="14"/>
  <c r="A2" i="14"/>
  <c r="D8" i="1"/>
  <c r="BB13" i="26"/>
  <c r="BA13" i="26"/>
  <c r="AZ13" i="26"/>
  <c r="AS13" i="26"/>
  <c r="AR13" i="26"/>
  <c r="AQ13" i="26"/>
  <c r="AP13" i="26"/>
  <c r="BC12" i="26"/>
  <c r="AU12" i="26"/>
  <c r="AT12" i="26"/>
  <c r="BC10" i="26"/>
  <c r="AU10" i="26"/>
  <c r="AT10" i="26"/>
  <c r="BC9" i="26"/>
  <c r="AU9" i="26"/>
  <c r="AT9" i="26"/>
  <c r="BC8" i="26"/>
  <c r="AU8" i="26"/>
  <c r="AT8" i="26"/>
  <c r="BC7" i="26"/>
  <c r="AU7" i="26"/>
  <c r="AT7" i="26"/>
  <c r="BC6" i="26"/>
  <c r="AU6" i="26"/>
  <c r="AT6" i="26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8" i="27"/>
  <c r="E7" i="27"/>
  <c r="E5" i="27"/>
  <c r="E4" i="27"/>
  <c r="E3" i="27"/>
  <c r="AV5" i="19"/>
  <c r="AO5" i="19"/>
  <c r="AU5" i="19" s="1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L13" i="11" s="1"/>
  <c r="L42" i="11" s="1"/>
  <c r="E52" i="10"/>
  <c r="E51" i="10"/>
  <c r="E50" i="10"/>
  <c r="E49" i="10"/>
  <c r="E48" i="10"/>
  <c r="E47" i="10"/>
  <c r="E46" i="10"/>
  <c r="E45" i="10"/>
  <c r="E44" i="10"/>
  <c r="E43" i="10"/>
  <c r="E42" i="10"/>
  <c r="K13" i="11" s="1"/>
  <c r="K42" i="11" s="1"/>
  <c r="E41" i="10"/>
  <c r="J13" i="11" s="1"/>
  <c r="E40" i="10"/>
  <c r="E39" i="10"/>
  <c r="E38" i="10"/>
  <c r="E37" i="10"/>
  <c r="E36" i="10"/>
  <c r="E35" i="10"/>
  <c r="G34" i="10"/>
  <c r="S12" i="20" s="1"/>
  <c r="F34" i="10"/>
  <c r="R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170" i="9"/>
  <c r="E169" i="9"/>
  <c r="E168" i="9"/>
  <c r="K11" i="11" s="1"/>
  <c r="K40" i="11" s="1"/>
  <c r="E167" i="9"/>
  <c r="E166" i="9"/>
  <c r="E165" i="9"/>
  <c r="E164" i="9"/>
  <c r="E163" i="9"/>
  <c r="E162" i="9"/>
  <c r="E161" i="9"/>
  <c r="D11" i="11" s="1"/>
  <c r="D40" i="11" s="1"/>
  <c r="E160" i="9"/>
  <c r="E159" i="9"/>
  <c r="E158" i="9"/>
  <c r="E157" i="9"/>
  <c r="J11" i="11" s="1"/>
  <c r="J40" i="11" s="1"/>
  <c r="E156" i="9"/>
  <c r="E155" i="9"/>
  <c r="E154" i="9"/>
  <c r="E153" i="9"/>
  <c r="E152" i="9"/>
  <c r="E151" i="9"/>
  <c r="L150" i="9"/>
  <c r="I150" i="9"/>
  <c r="U14" i="20" s="1"/>
  <c r="H150" i="9"/>
  <c r="T14" i="20" s="1"/>
  <c r="G150" i="9"/>
  <c r="S14" i="20" s="1"/>
  <c r="F150" i="9"/>
  <c r="E149" i="9"/>
  <c r="E148" i="9"/>
  <c r="E147" i="9"/>
  <c r="E146" i="9"/>
  <c r="E145" i="9"/>
  <c r="E144" i="9"/>
  <c r="E143" i="9"/>
  <c r="E139" i="9"/>
  <c r="E138" i="9"/>
  <c r="E137" i="9"/>
  <c r="K14" i="11" s="1"/>
  <c r="E136" i="9"/>
  <c r="E135" i="9"/>
  <c r="E134" i="9"/>
  <c r="H14" i="11" s="1"/>
  <c r="H43" i="11" s="1"/>
  <c r="E133" i="9"/>
  <c r="G14" i="11" s="1"/>
  <c r="L129" i="9"/>
  <c r="X13" i="20" s="1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L78" i="9"/>
  <c r="X10" i="20" s="1"/>
  <c r="I78" i="9"/>
  <c r="U10" i="20" s="1"/>
  <c r="T10" i="20"/>
  <c r="G78" i="9"/>
  <c r="S10" i="20" s="1"/>
  <c r="F78" i="9"/>
  <c r="R10" i="20" s="1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L57" i="9"/>
  <c r="I57" i="9"/>
  <c r="U11" i="20" s="1"/>
  <c r="H57" i="9"/>
  <c r="T11" i="20" s="1"/>
  <c r="G57" i="9"/>
  <c r="S11" i="20" s="1"/>
  <c r="F57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H9" i="11" s="1"/>
  <c r="H38" i="11" s="1"/>
  <c r="E29" i="9"/>
  <c r="L25" i="9"/>
  <c r="X6" i="20" s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I4" i="9"/>
  <c r="U7" i="20" s="1"/>
  <c r="H4" i="9"/>
  <c r="T7" i="20" s="1"/>
  <c r="G4" i="9"/>
  <c r="S7" i="20" s="1"/>
  <c r="F4" i="9"/>
  <c r="E3" i="18"/>
  <c r="E25" i="17"/>
  <c r="E4" i="17"/>
  <c r="M27" i="11"/>
  <c r="L27" i="11"/>
  <c r="B12" i="6" s="1"/>
  <c r="K27" i="11"/>
  <c r="B11" i="6" s="1"/>
  <c r="J27" i="11"/>
  <c r="B10" i="6" s="1"/>
  <c r="I27" i="11"/>
  <c r="H27" i="11"/>
  <c r="G27" i="11"/>
  <c r="F27" i="11"/>
  <c r="B6" i="6" s="1"/>
  <c r="E27" i="11"/>
  <c r="D27" i="11"/>
  <c r="B4" i="6" s="1"/>
  <c r="M25" i="11"/>
  <c r="H13" i="6" s="1"/>
  <c r="L25" i="11"/>
  <c r="K25" i="11"/>
  <c r="H11" i="6" s="1"/>
  <c r="J25" i="11"/>
  <c r="H10" i="6" s="1"/>
  <c r="I25" i="11"/>
  <c r="H9" i="6" s="1"/>
  <c r="H25" i="11"/>
  <c r="H8" i="6" s="1"/>
  <c r="G25" i="11"/>
  <c r="F25" i="11"/>
  <c r="H6" i="6" s="1"/>
  <c r="E25" i="11"/>
  <c r="D25" i="11"/>
  <c r="M23" i="11"/>
  <c r="L23" i="11"/>
  <c r="K23" i="11"/>
  <c r="J23" i="11"/>
  <c r="I23" i="11"/>
  <c r="E9" i="6" s="1"/>
  <c r="H23" i="11"/>
  <c r="G23" i="11"/>
  <c r="F23" i="11"/>
  <c r="E6" i="6" s="1"/>
  <c r="E23" i="11"/>
  <c r="D23" i="11"/>
  <c r="E4" i="6" s="1"/>
  <c r="G13" i="11"/>
  <c r="G42" i="11" s="1"/>
  <c r="D7" i="11"/>
  <c r="P136" i="3"/>
  <c r="M136" i="3"/>
  <c r="J136" i="3"/>
  <c r="G136" i="3"/>
  <c r="P135" i="3"/>
  <c r="M135" i="3"/>
  <c r="J135" i="3"/>
  <c r="G135" i="3"/>
  <c r="P134" i="3"/>
  <c r="M134" i="3"/>
  <c r="J134" i="3"/>
  <c r="G134" i="3"/>
  <c r="P133" i="3"/>
  <c r="M133" i="3"/>
  <c r="J133" i="3"/>
  <c r="G133" i="3"/>
  <c r="P132" i="3"/>
  <c r="M132" i="3"/>
  <c r="J132" i="3"/>
  <c r="G132" i="3"/>
  <c r="P131" i="3"/>
  <c r="M131" i="3"/>
  <c r="J131" i="3"/>
  <c r="G131" i="3"/>
  <c r="P130" i="3"/>
  <c r="M130" i="3"/>
  <c r="J130" i="3"/>
  <c r="G130" i="3"/>
  <c r="P129" i="3"/>
  <c r="M129" i="3"/>
  <c r="J129" i="3"/>
  <c r="G129" i="3"/>
  <c r="P128" i="3"/>
  <c r="M128" i="3"/>
  <c r="J128" i="3"/>
  <c r="G128" i="3"/>
  <c r="P127" i="3"/>
  <c r="M127" i="3"/>
  <c r="J127" i="3"/>
  <c r="G127" i="3"/>
  <c r="Q126" i="3"/>
  <c r="P126" i="3"/>
  <c r="N126" i="3"/>
  <c r="M126" i="3"/>
  <c r="K126" i="3"/>
  <c r="J126" i="3"/>
  <c r="H126" i="3"/>
  <c r="G126" i="3"/>
  <c r="Q125" i="3"/>
  <c r="P125" i="3"/>
  <c r="N125" i="3"/>
  <c r="M125" i="3"/>
  <c r="K125" i="3"/>
  <c r="J125" i="3"/>
  <c r="H125" i="3"/>
  <c r="G125" i="3"/>
  <c r="Q124" i="3"/>
  <c r="P124" i="3"/>
  <c r="N124" i="3"/>
  <c r="M124" i="3"/>
  <c r="K124" i="3"/>
  <c r="J124" i="3"/>
  <c r="H124" i="3"/>
  <c r="G124" i="3"/>
  <c r="Q123" i="3"/>
  <c r="P123" i="3"/>
  <c r="N123" i="3"/>
  <c r="M123" i="3"/>
  <c r="K123" i="3"/>
  <c r="J123" i="3"/>
  <c r="H123" i="3"/>
  <c r="G123" i="3"/>
  <c r="Q122" i="3"/>
  <c r="P122" i="3"/>
  <c r="N122" i="3"/>
  <c r="M122" i="3"/>
  <c r="K122" i="3"/>
  <c r="J122" i="3"/>
  <c r="H122" i="3"/>
  <c r="G122" i="3"/>
  <c r="Q121" i="3"/>
  <c r="P121" i="3"/>
  <c r="N121" i="3"/>
  <c r="M121" i="3"/>
  <c r="K121" i="3"/>
  <c r="J121" i="3"/>
  <c r="H121" i="3"/>
  <c r="G121" i="3"/>
  <c r="I121" i="3" s="1"/>
  <c r="Q120" i="3"/>
  <c r="P120" i="3"/>
  <c r="N120" i="3"/>
  <c r="M120" i="3"/>
  <c r="K120" i="3"/>
  <c r="J120" i="3"/>
  <c r="H120" i="3"/>
  <c r="G120" i="3"/>
  <c r="Q119" i="3"/>
  <c r="P119" i="3"/>
  <c r="N119" i="3"/>
  <c r="M119" i="3"/>
  <c r="K119" i="3"/>
  <c r="J119" i="3"/>
  <c r="H119" i="3"/>
  <c r="G119" i="3"/>
  <c r="Q118" i="3"/>
  <c r="P118" i="3"/>
  <c r="N118" i="3"/>
  <c r="M118" i="3"/>
  <c r="K118" i="3"/>
  <c r="J118" i="3"/>
  <c r="H118" i="3"/>
  <c r="G118" i="3"/>
  <c r="Q117" i="3"/>
  <c r="P117" i="3"/>
  <c r="N117" i="3"/>
  <c r="M117" i="3"/>
  <c r="K117" i="3"/>
  <c r="J117" i="3"/>
  <c r="H117" i="3"/>
  <c r="G117" i="3"/>
  <c r="Q116" i="3"/>
  <c r="N116" i="3"/>
  <c r="K116" i="3"/>
  <c r="H116" i="3"/>
  <c r="Q115" i="3"/>
  <c r="N115" i="3"/>
  <c r="K115" i="3"/>
  <c r="H115" i="3"/>
  <c r="Q114" i="3"/>
  <c r="N114" i="3"/>
  <c r="K114" i="3"/>
  <c r="H114" i="3"/>
  <c r="Q113" i="3"/>
  <c r="N113" i="3"/>
  <c r="K113" i="3"/>
  <c r="H113" i="3"/>
  <c r="Q112" i="3"/>
  <c r="N112" i="3"/>
  <c r="K112" i="3"/>
  <c r="H112" i="3"/>
  <c r="Q111" i="3"/>
  <c r="N111" i="3"/>
  <c r="K111" i="3"/>
  <c r="H111" i="3"/>
  <c r="Q110" i="3"/>
  <c r="N110" i="3"/>
  <c r="K110" i="3"/>
  <c r="H110" i="3"/>
  <c r="Q109" i="3"/>
  <c r="N109" i="3"/>
  <c r="K109" i="3"/>
  <c r="H109" i="3"/>
  <c r="D106" i="3"/>
  <c r="D105" i="3"/>
  <c r="D104" i="3"/>
  <c r="D103" i="3"/>
  <c r="D102" i="3"/>
  <c r="D101" i="3"/>
  <c r="D100" i="3"/>
  <c r="D99" i="3"/>
  <c r="D98" i="3"/>
  <c r="D97" i="3"/>
  <c r="Q96" i="3"/>
  <c r="P96" i="3"/>
  <c r="N96" i="3"/>
  <c r="M96" i="3"/>
  <c r="K96" i="3"/>
  <c r="D48" i="14" s="1"/>
  <c r="J96" i="3"/>
  <c r="H96" i="3"/>
  <c r="G96" i="3"/>
  <c r="Q95" i="3"/>
  <c r="P95" i="3"/>
  <c r="N95" i="3"/>
  <c r="M95" i="3"/>
  <c r="K95" i="3"/>
  <c r="J95" i="3"/>
  <c r="H95" i="3"/>
  <c r="I95" i="3" s="1"/>
  <c r="G95" i="3"/>
  <c r="Q94" i="3"/>
  <c r="P94" i="3"/>
  <c r="N94" i="3"/>
  <c r="D81" i="14" s="1"/>
  <c r="M94" i="3"/>
  <c r="K94" i="3"/>
  <c r="J94" i="3"/>
  <c r="H94" i="3"/>
  <c r="I94" i="3" s="1"/>
  <c r="G94" i="3"/>
  <c r="Q93" i="3"/>
  <c r="P93" i="3"/>
  <c r="N93" i="3"/>
  <c r="M93" i="3"/>
  <c r="K93" i="3"/>
  <c r="J93" i="3"/>
  <c r="H93" i="3"/>
  <c r="G93" i="3"/>
  <c r="Q92" i="3"/>
  <c r="D114" i="14" s="1"/>
  <c r="P92" i="3"/>
  <c r="N92" i="3"/>
  <c r="D79" i="14" s="1"/>
  <c r="M92" i="3"/>
  <c r="K92" i="3"/>
  <c r="J92" i="3"/>
  <c r="H92" i="3"/>
  <c r="G92" i="3"/>
  <c r="Q91" i="3"/>
  <c r="P91" i="3"/>
  <c r="N91" i="3"/>
  <c r="M91" i="3"/>
  <c r="K91" i="3"/>
  <c r="J91" i="3"/>
  <c r="H91" i="3"/>
  <c r="I91" i="3" s="1"/>
  <c r="G91" i="3"/>
  <c r="Q90" i="3"/>
  <c r="D112" i="14" s="1"/>
  <c r="P90" i="3"/>
  <c r="N90" i="3"/>
  <c r="M90" i="3"/>
  <c r="K90" i="3"/>
  <c r="J90" i="3"/>
  <c r="H90" i="3"/>
  <c r="G90" i="3"/>
  <c r="Q89" i="3"/>
  <c r="P89" i="3"/>
  <c r="N89" i="3"/>
  <c r="M89" i="3"/>
  <c r="K89" i="3"/>
  <c r="J89" i="3"/>
  <c r="H89" i="3"/>
  <c r="D6" i="14" s="1"/>
  <c r="G89" i="3"/>
  <c r="Q88" i="3"/>
  <c r="P88" i="3"/>
  <c r="N88" i="3"/>
  <c r="D75" i="14" s="1"/>
  <c r="M88" i="3"/>
  <c r="K88" i="3"/>
  <c r="D40" i="14" s="1"/>
  <c r="J88" i="3"/>
  <c r="H88" i="3"/>
  <c r="G88" i="3"/>
  <c r="Q87" i="3"/>
  <c r="P87" i="3"/>
  <c r="N87" i="3"/>
  <c r="M87" i="3"/>
  <c r="K87" i="3"/>
  <c r="J87" i="3"/>
  <c r="H87" i="3"/>
  <c r="G87" i="3"/>
  <c r="P86" i="3"/>
  <c r="M86" i="3"/>
  <c r="J86" i="3"/>
  <c r="G86" i="3"/>
  <c r="P85" i="3"/>
  <c r="M85" i="3"/>
  <c r="J85" i="3"/>
  <c r="G85" i="3"/>
  <c r="P84" i="3"/>
  <c r="M84" i="3"/>
  <c r="J84" i="3"/>
  <c r="G84" i="3"/>
  <c r="P83" i="3"/>
  <c r="M83" i="3"/>
  <c r="J83" i="3"/>
  <c r="G83" i="3"/>
  <c r="P82" i="3"/>
  <c r="M82" i="3"/>
  <c r="J82" i="3"/>
  <c r="G82" i="3"/>
  <c r="P81" i="3"/>
  <c r="M81" i="3"/>
  <c r="J81" i="3"/>
  <c r="G81" i="3"/>
  <c r="P80" i="3"/>
  <c r="M80" i="3"/>
  <c r="J80" i="3"/>
  <c r="G80" i="3"/>
  <c r="P79" i="3"/>
  <c r="M79" i="3"/>
  <c r="J79" i="3"/>
  <c r="G79" i="3"/>
  <c r="P78" i="3"/>
  <c r="M78" i="3"/>
  <c r="J78" i="3"/>
  <c r="G78" i="3"/>
  <c r="P77" i="3"/>
  <c r="M77" i="3"/>
  <c r="J77" i="3"/>
  <c r="G77" i="3"/>
  <c r="P76" i="3"/>
  <c r="M76" i="3"/>
  <c r="J76" i="3"/>
  <c r="G76" i="3"/>
  <c r="P75" i="3"/>
  <c r="M75" i="3"/>
  <c r="J75" i="3"/>
  <c r="G75" i="3"/>
  <c r="P74" i="3"/>
  <c r="M74" i="3"/>
  <c r="J74" i="3"/>
  <c r="G74" i="3"/>
  <c r="P73" i="3"/>
  <c r="M73" i="3"/>
  <c r="J73" i="3"/>
  <c r="G73" i="3"/>
  <c r="P72" i="3"/>
  <c r="M72" i="3"/>
  <c r="J72" i="3"/>
  <c r="G72" i="3"/>
  <c r="P71" i="3"/>
  <c r="M71" i="3"/>
  <c r="J71" i="3"/>
  <c r="G71" i="3"/>
  <c r="P70" i="3"/>
  <c r="M70" i="3"/>
  <c r="J70" i="3"/>
  <c r="G70" i="3"/>
  <c r="P69" i="3"/>
  <c r="M69" i="3"/>
  <c r="J69" i="3"/>
  <c r="G69" i="3"/>
  <c r="P68" i="3"/>
  <c r="M68" i="3"/>
  <c r="J68" i="3"/>
  <c r="G68" i="3"/>
  <c r="P67" i="3"/>
  <c r="M67" i="3"/>
  <c r="J67" i="3"/>
  <c r="G67" i="3"/>
  <c r="O65" i="3"/>
  <c r="L65" i="3"/>
  <c r="I65" i="3"/>
  <c r="E65" i="3"/>
  <c r="D65" i="3"/>
  <c r="O64" i="3"/>
  <c r="L64" i="3"/>
  <c r="I64" i="3"/>
  <c r="E64" i="3"/>
  <c r="D64" i="3"/>
  <c r="O63" i="3"/>
  <c r="L63" i="3"/>
  <c r="I63" i="3"/>
  <c r="E63" i="3"/>
  <c r="D63" i="3"/>
  <c r="O62" i="3"/>
  <c r="L62" i="3"/>
  <c r="I62" i="3"/>
  <c r="E62" i="3"/>
  <c r="D62" i="3"/>
  <c r="O61" i="3"/>
  <c r="L61" i="3"/>
  <c r="I61" i="3"/>
  <c r="E61" i="3"/>
  <c r="D61" i="3"/>
  <c r="O60" i="3"/>
  <c r="L60" i="3"/>
  <c r="I60" i="3"/>
  <c r="E60" i="3"/>
  <c r="D60" i="3"/>
  <c r="O59" i="3"/>
  <c r="L59" i="3"/>
  <c r="I59" i="3"/>
  <c r="E59" i="3"/>
  <c r="D59" i="3"/>
  <c r="O58" i="3"/>
  <c r="L58" i="3"/>
  <c r="I58" i="3"/>
  <c r="E58" i="3"/>
  <c r="D58" i="3"/>
  <c r="R57" i="3"/>
  <c r="O57" i="3"/>
  <c r="L57" i="3"/>
  <c r="I57" i="3"/>
  <c r="E57" i="3"/>
  <c r="D57" i="3"/>
  <c r="R56" i="3"/>
  <c r="O56" i="3"/>
  <c r="L56" i="3"/>
  <c r="I56" i="3"/>
  <c r="E56" i="3"/>
  <c r="D56" i="3"/>
  <c r="R55" i="3"/>
  <c r="O55" i="3"/>
  <c r="L55" i="3"/>
  <c r="I55" i="3"/>
  <c r="E55" i="3"/>
  <c r="D55" i="3"/>
  <c r="R54" i="3"/>
  <c r="O54" i="3"/>
  <c r="L54" i="3"/>
  <c r="I54" i="3"/>
  <c r="E54" i="3"/>
  <c r="D54" i="3"/>
  <c r="R53" i="3"/>
  <c r="O53" i="3"/>
  <c r="L53" i="3"/>
  <c r="I53" i="3"/>
  <c r="E53" i="3"/>
  <c r="D53" i="3"/>
  <c r="R52" i="3"/>
  <c r="O52" i="3"/>
  <c r="L52" i="3"/>
  <c r="I52" i="3"/>
  <c r="E52" i="3"/>
  <c r="D52" i="3"/>
  <c r="R51" i="3"/>
  <c r="O51" i="3"/>
  <c r="L51" i="3"/>
  <c r="I51" i="3"/>
  <c r="E51" i="3"/>
  <c r="D51" i="3"/>
  <c r="R50" i="3"/>
  <c r="O50" i="3"/>
  <c r="L50" i="3"/>
  <c r="I50" i="3"/>
  <c r="E50" i="3"/>
  <c r="D50" i="3"/>
  <c r="R49" i="3"/>
  <c r="O49" i="3"/>
  <c r="L49" i="3"/>
  <c r="I49" i="3"/>
  <c r="E49" i="3"/>
  <c r="D49" i="3"/>
  <c r="R48" i="3"/>
  <c r="O48" i="3"/>
  <c r="L48" i="3"/>
  <c r="I48" i="3"/>
  <c r="E48" i="3"/>
  <c r="D48" i="3"/>
  <c r="R47" i="3"/>
  <c r="O47" i="3"/>
  <c r="L47" i="3"/>
  <c r="I47" i="3"/>
  <c r="E47" i="3"/>
  <c r="D47" i="3"/>
  <c r="R46" i="3"/>
  <c r="O46" i="3"/>
  <c r="L46" i="3"/>
  <c r="I46" i="3"/>
  <c r="E46" i="3"/>
  <c r="D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R36" i="3"/>
  <c r="O36" i="3"/>
  <c r="L36" i="3"/>
  <c r="I36" i="3"/>
  <c r="R35" i="3"/>
  <c r="O35" i="3"/>
  <c r="L35" i="3"/>
  <c r="I35" i="3"/>
  <c r="R34" i="3"/>
  <c r="O34" i="3"/>
  <c r="L34" i="3"/>
  <c r="I34" i="3"/>
  <c r="R33" i="3"/>
  <c r="O33" i="3"/>
  <c r="L33" i="3"/>
  <c r="I33" i="3"/>
  <c r="R32" i="3"/>
  <c r="O32" i="3"/>
  <c r="L32" i="3"/>
  <c r="I32" i="3"/>
  <c r="R31" i="3"/>
  <c r="O31" i="3"/>
  <c r="L31" i="3"/>
  <c r="I31" i="3"/>
  <c r="R30" i="3"/>
  <c r="O30" i="3"/>
  <c r="L30" i="3"/>
  <c r="I30" i="3"/>
  <c r="R29" i="3"/>
  <c r="O29" i="3"/>
  <c r="L29" i="3"/>
  <c r="I29" i="3"/>
  <c r="R28" i="3"/>
  <c r="O28" i="3"/>
  <c r="L28" i="3"/>
  <c r="I28" i="3"/>
  <c r="R27" i="3"/>
  <c r="O27" i="3"/>
  <c r="L27" i="3"/>
  <c r="I27" i="3"/>
  <c r="R26" i="3"/>
  <c r="O26" i="3"/>
  <c r="L26" i="3"/>
  <c r="I26" i="3"/>
  <c r="P25" i="3"/>
  <c r="P116" i="3" s="1"/>
  <c r="M25" i="3"/>
  <c r="M116" i="3" s="1"/>
  <c r="J25" i="3"/>
  <c r="J116" i="3" s="1"/>
  <c r="G25" i="3"/>
  <c r="G116" i="3" s="1"/>
  <c r="P24" i="3"/>
  <c r="R24" i="3" s="1"/>
  <c r="M24" i="3"/>
  <c r="M115" i="3" s="1"/>
  <c r="J24" i="3"/>
  <c r="J115" i="3" s="1"/>
  <c r="G24" i="3"/>
  <c r="G115" i="3" s="1"/>
  <c r="P23" i="3"/>
  <c r="P114" i="3" s="1"/>
  <c r="M23" i="3"/>
  <c r="M114" i="3" s="1"/>
  <c r="J23" i="3"/>
  <c r="L23" i="3" s="1"/>
  <c r="G23" i="3"/>
  <c r="G114" i="3" s="1"/>
  <c r="P22" i="3"/>
  <c r="R22" i="3" s="1"/>
  <c r="M22" i="3"/>
  <c r="M113" i="3" s="1"/>
  <c r="J22" i="3"/>
  <c r="J113" i="3" s="1"/>
  <c r="G22" i="3"/>
  <c r="G113" i="3" s="1"/>
  <c r="P21" i="3"/>
  <c r="R21" i="3" s="1"/>
  <c r="M21" i="3"/>
  <c r="M112" i="3" s="1"/>
  <c r="J21" i="3"/>
  <c r="J112" i="3" s="1"/>
  <c r="L112" i="3" s="1"/>
  <c r="G21" i="3"/>
  <c r="G112" i="3" s="1"/>
  <c r="P20" i="3"/>
  <c r="P111" i="3" s="1"/>
  <c r="M20" i="3"/>
  <c r="M111" i="3" s="1"/>
  <c r="J20" i="3"/>
  <c r="L20" i="3" s="1"/>
  <c r="G20" i="3"/>
  <c r="G111" i="3" s="1"/>
  <c r="P19" i="3"/>
  <c r="P110" i="3" s="1"/>
  <c r="O19" i="3"/>
  <c r="M19" i="3"/>
  <c r="M110" i="3" s="1"/>
  <c r="J19" i="3"/>
  <c r="L19" i="3" s="1"/>
  <c r="G19" i="3"/>
  <c r="G110" i="3" s="1"/>
  <c r="P18" i="3"/>
  <c r="M18" i="3"/>
  <c r="M109" i="3" s="1"/>
  <c r="J18" i="3"/>
  <c r="G18" i="3"/>
  <c r="G109" i="3" s="1"/>
  <c r="P17" i="3"/>
  <c r="P108" i="3" s="1"/>
  <c r="M17" i="3"/>
  <c r="J17" i="3"/>
  <c r="J108" i="3" s="1"/>
  <c r="G17" i="3"/>
  <c r="G108" i="3" s="1"/>
  <c r="P16" i="3"/>
  <c r="P107" i="3" s="1"/>
  <c r="M16" i="3"/>
  <c r="J16" i="3"/>
  <c r="J107" i="3" s="1"/>
  <c r="G16" i="3"/>
  <c r="G107" i="3" s="1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I13" i="3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O9" i="3"/>
  <c r="L9" i="3"/>
  <c r="I9" i="3"/>
  <c r="E9" i="3"/>
  <c r="D9" i="3"/>
  <c r="R8" i="3"/>
  <c r="O8" i="3"/>
  <c r="L8" i="3"/>
  <c r="I8" i="3"/>
  <c r="E8" i="3"/>
  <c r="D8" i="3"/>
  <c r="R7" i="3"/>
  <c r="O7" i="3"/>
  <c r="L7" i="3"/>
  <c r="I7" i="3"/>
  <c r="E7" i="3"/>
  <c r="D7" i="3"/>
  <c r="R6" i="3"/>
  <c r="O6" i="3"/>
  <c r="L6" i="3"/>
  <c r="I6" i="3"/>
  <c r="E6" i="3"/>
  <c r="D6" i="3"/>
  <c r="J4" i="3"/>
  <c r="G4" i="3"/>
  <c r="P3" i="3"/>
  <c r="M3" i="3"/>
  <c r="J3" i="3"/>
  <c r="G3" i="3"/>
  <c r="N14" i="6"/>
  <c r="K14" i="6"/>
  <c r="E13" i="6"/>
  <c r="B13" i="6"/>
  <c r="H12" i="6"/>
  <c r="B9" i="6"/>
  <c r="B8" i="6"/>
  <c r="H7" i="6"/>
  <c r="B7" i="6"/>
  <c r="W5" i="6"/>
  <c r="E5" i="6"/>
  <c r="B5" i="6"/>
  <c r="W4" i="6"/>
  <c r="H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X14" i="20"/>
  <c r="R14" i="20"/>
  <c r="J14" i="20"/>
  <c r="G14" i="20"/>
  <c r="F14" i="20"/>
  <c r="E14" i="20"/>
  <c r="D14" i="20"/>
  <c r="J13" i="20"/>
  <c r="G13" i="20"/>
  <c r="E12" i="20"/>
  <c r="D12" i="20"/>
  <c r="J11" i="20"/>
  <c r="G11" i="20"/>
  <c r="F11" i="20"/>
  <c r="E11" i="20"/>
  <c r="D11" i="20"/>
  <c r="J10" i="20"/>
  <c r="G10" i="20"/>
  <c r="F10" i="20"/>
  <c r="E10" i="20"/>
  <c r="D10" i="20"/>
  <c r="J7" i="20"/>
  <c r="G7" i="20"/>
  <c r="F7" i="20"/>
  <c r="E7" i="20"/>
  <c r="D7" i="20"/>
  <c r="J6" i="20"/>
  <c r="G6" i="20"/>
  <c r="G2" i="20"/>
  <c r="U2" i="20" s="1"/>
  <c r="F2" i="20"/>
  <c r="T2" i="20" s="1"/>
  <c r="E2" i="20"/>
  <c r="S2" i="20" s="1"/>
  <c r="D2" i="20"/>
  <c r="R2" i="20" s="1"/>
  <c r="I24" i="3" l="1"/>
  <c r="R126" i="3"/>
  <c r="J42" i="11"/>
  <c r="L14" i="11"/>
  <c r="R89" i="3"/>
  <c r="L91" i="3"/>
  <c r="R95" i="3"/>
  <c r="H28" i="11"/>
  <c r="G7" i="11"/>
  <c r="G36" i="11" s="1"/>
  <c r="M14" i="11"/>
  <c r="M43" i="11" s="1"/>
  <c r="F65" i="3"/>
  <c r="J12" i="11"/>
  <c r="J41" i="11" s="1"/>
  <c r="AV8" i="26"/>
  <c r="K28" i="11"/>
  <c r="L87" i="3"/>
  <c r="D110" i="14"/>
  <c r="R91" i="3"/>
  <c r="F91" i="3" s="1"/>
  <c r="M7" i="11"/>
  <c r="M36" i="11" s="1"/>
  <c r="O96" i="3"/>
  <c r="H11" i="11"/>
  <c r="H40" i="11" s="1"/>
  <c r="M12" i="11"/>
  <c r="M41" i="11" s="1"/>
  <c r="R87" i="3"/>
  <c r="D44" i="14"/>
  <c r="I9" i="11"/>
  <c r="I38" i="11" s="1"/>
  <c r="L8" i="11"/>
  <c r="L37" i="11" s="1"/>
  <c r="I14" i="11"/>
  <c r="I43" i="11" s="1"/>
  <c r="J28" i="9"/>
  <c r="E140" i="9"/>
  <c r="E132" i="9"/>
  <c r="O20" i="3"/>
  <c r="O112" i="3"/>
  <c r="F50" i="3"/>
  <c r="F54" i="3"/>
  <c r="O88" i="3"/>
  <c r="E12" i="11"/>
  <c r="E41" i="11" s="1"/>
  <c r="V86" i="3"/>
  <c r="V82" i="3"/>
  <c r="V78" i="3"/>
  <c r="S85" i="3"/>
  <c r="S81" i="3"/>
  <c r="S77" i="3"/>
  <c r="V85" i="3"/>
  <c r="V77" i="3"/>
  <c r="S80" i="3"/>
  <c r="V84" i="3"/>
  <c r="V80" i="3"/>
  <c r="S83" i="3"/>
  <c r="S79" i="3"/>
  <c r="S86" i="3"/>
  <c r="S78" i="3"/>
  <c r="S84" i="3"/>
  <c r="V83" i="3"/>
  <c r="V79" i="3"/>
  <c r="S82" i="3"/>
  <c r="V81" i="3"/>
  <c r="F129" i="9"/>
  <c r="R13" i="20" s="1"/>
  <c r="E130" i="9"/>
  <c r="M9" i="11"/>
  <c r="M38" i="11" s="1"/>
  <c r="F9" i="20"/>
  <c r="E8" i="6"/>
  <c r="O18" i="3"/>
  <c r="O25" i="3"/>
  <c r="F47" i="3"/>
  <c r="F49" i="3"/>
  <c r="F55" i="3"/>
  <c r="R117" i="3"/>
  <c r="R118" i="3"/>
  <c r="L120" i="3"/>
  <c r="R123" i="3"/>
  <c r="R125" i="3"/>
  <c r="D129" i="3"/>
  <c r="K6" i="4" s="1"/>
  <c r="D130" i="3"/>
  <c r="K7" i="4" s="1"/>
  <c r="H7" i="11"/>
  <c r="M8" i="11"/>
  <c r="M37" i="11" s="1"/>
  <c r="F11" i="11"/>
  <c r="G12" i="11"/>
  <c r="G41" i="11" s="1"/>
  <c r="I12" i="11"/>
  <c r="I41" i="11" s="1"/>
  <c r="E141" i="9"/>
  <c r="E43" i="11" s="1"/>
  <c r="F12" i="11"/>
  <c r="F41" i="11" s="1"/>
  <c r="O111" i="3"/>
  <c r="D42" i="14"/>
  <c r="D96" i="3"/>
  <c r="D118" i="3"/>
  <c r="B5" i="4" s="1"/>
  <c r="Q5" i="4" s="1"/>
  <c r="D124" i="3"/>
  <c r="B11" i="4" s="1"/>
  <c r="Q11" i="4" s="1"/>
  <c r="D125" i="3"/>
  <c r="B12" i="4" s="1"/>
  <c r="Q12" i="4" s="1"/>
  <c r="F28" i="11"/>
  <c r="J28" i="11"/>
  <c r="I7" i="11"/>
  <c r="I36" i="11" s="1"/>
  <c r="G9" i="11"/>
  <c r="G38" i="11" s="1"/>
  <c r="D8" i="11"/>
  <c r="D37" i="11" s="1"/>
  <c r="H8" i="11"/>
  <c r="H37" i="11" s="1"/>
  <c r="J14" i="11"/>
  <c r="G11" i="11"/>
  <c r="G40" i="11" s="1"/>
  <c r="H12" i="11"/>
  <c r="H41" i="11" s="1"/>
  <c r="L12" i="11"/>
  <c r="L41" i="11" s="1"/>
  <c r="F13" i="11"/>
  <c r="F42" i="11" s="1"/>
  <c r="AV10" i="26"/>
  <c r="E131" i="9"/>
  <c r="G129" i="9"/>
  <c r="S13" i="20" s="1"/>
  <c r="E13" i="20"/>
  <c r="D13" i="20"/>
  <c r="H129" i="9"/>
  <c r="T13" i="20" s="1"/>
  <c r="D43" i="11"/>
  <c r="F13" i="20"/>
  <c r="I13" i="20"/>
  <c r="H13" i="20"/>
  <c r="J129" i="9"/>
  <c r="V13" i="20" s="1"/>
  <c r="F5" i="20"/>
  <c r="J27" i="9"/>
  <c r="H6" i="20" s="1"/>
  <c r="H5" i="20" s="1"/>
  <c r="E6" i="20"/>
  <c r="E28" i="9"/>
  <c r="F9" i="11" s="1"/>
  <c r="F38" i="11" s="1"/>
  <c r="BB4" i="19"/>
  <c r="G25" i="9"/>
  <c r="S6" i="20" s="1"/>
  <c r="K25" i="9"/>
  <c r="I25" i="9"/>
  <c r="U6" i="20" s="1"/>
  <c r="U5" i="20" s="1"/>
  <c r="R122" i="3"/>
  <c r="D77" i="3"/>
  <c r="N4" i="4" s="1"/>
  <c r="O89" i="3"/>
  <c r="O119" i="3"/>
  <c r="O121" i="3"/>
  <c r="O122" i="3"/>
  <c r="O124" i="3"/>
  <c r="O126" i="3"/>
  <c r="E121" i="3"/>
  <c r="C8" i="4" s="1"/>
  <c r="R8" i="4" s="1"/>
  <c r="L89" i="3"/>
  <c r="E109" i="3"/>
  <c r="R6" i="6" s="1"/>
  <c r="L113" i="3"/>
  <c r="L93" i="3"/>
  <c r="L95" i="3"/>
  <c r="D69" i="3"/>
  <c r="D120" i="3"/>
  <c r="B7" i="4" s="1"/>
  <c r="Q7" i="4" s="1"/>
  <c r="F7" i="3"/>
  <c r="I10" i="11"/>
  <c r="G10" i="11"/>
  <c r="G39" i="11" s="1"/>
  <c r="E10" i="11"/>
  <c r="E39" i="11" s="1"/>
  <c r="F8" i="11"/>
  <c r="F37" i="11" s="1"/>
  <c r="T9" i="20"/>
  <c r="E15" i="27"/>
  <c r="F4" i="10" s="1"/>
  <c r="D8" i="20" s="1"/>
  <c r="J25" i="9"/>
  <c r="E26" i="9"/>
  <c r="D9" i="11" s="1"/>
  <c r="D38" i="11" s="1"/>
  <c r="E27" i="9"/>
  <c r="J43" i="11"/>
  <c r="O10" i="6"/>
  <c r="P10" i="6" s="1"/>
  <c r="I126" i="3"/>
  <c r="O87" i="3"/>
  <c r="I96" i="3"/>
  <c r="K8" i="11"/>
  <c r="K37" i="11" s="1"/>
  <c r="L10" i="11"/>
  <c r="L39" i="11" s="1"/>
  <c r="H16" i="3"/>
  <c r="O22" i="3"/>
  <c r="F53" i="3"/>
  <c r="D71" i="3"/>
  <c r="O93" i="3"/>
  <c r="D95" i="3"/>
  <c r="E118" i="3"/>
  <c r="C5" i="4" s="1"/>
  <c r="R5" i="4" s="1"/>
  <c r="S5" i="4" s="1"/>
  <c r="L7" i="11"/>
  <c r="F25" i="9"/>
  <c r="R6" i="20" s="1"/>
  <c r="K9" i="11"/>
  <c r="K38" i="11" s="1"/>
  <c r="K10" i="11"/>
  <c r="K39" i="11" s="1"/>
  <c r="M10" i="11"/>
  <c r="BC13" i="26"/>
  <c r="L123" i="3"/>
  <c r="E3" i="17"/>
  <c r="K7" i="11"/>
  <c r="K36" i="11" s="1"/>
  <c r="E10" i="6"/>
  <c r="D116" i="3"/>
  <c r="Q13" i="6" s="1"/>
  <c r="T13" i="6" s="1"/>
  <c r="F61" i="3"/>
  <c r="D88" i="3"/>
  <c r="D91" i="3"/>
  <c r="I125" i="3"/>
  <c r="L9" i="11"/>
  <c r="L38" i="11" s="1"/>
  <c r="AV9" i="26"/>
  <c r="I122" i="3"/>
  <c r="J10" i="11"/>
  <c r="J39" i="11" s="1"/>
  <c r="D13" i="11"/>
  <c r="D42" i="11" s="1"/>
  <c r="F12" i="3"/>
  <c r="L116" i="3"/>
  <c r="F57" i="3"/>
  <c r="F59" i="3"/>
  <c r="R93" i="3"/>
  <c r="E117" i="3"/>
  <c r="C4" i="4" s="1"/>
  <c r="R4" i="4" s="1"/>
  <c r="C25" i="11"/>
  <c r="H25" i="9"/>
  <c r="T6" i="20" s="1"/>
  <c r="T5" i="20" s="1"/>
  <c r="I22" i="3"/>
  <c r="I20" i="3"/>
  <c r="I92" i="3"/>
  <c r="R120" i="3"/>
  <c r="F8" i="3"/>
  <c r="D75" i="3"/>
  <c r="O92" i="3"/>
  <c r="D94" i="3"/>
  <c r="D83" i="14"/>
  <c r="L117" i="3"/>
  <c r="L125" i="3"/>
  <c r="D135" i="3"/>
  <c r="K12" i="4" s="1"/>
  <c r="D28" i="11"/>
  <c r="E7" i="11"/>
  <c r="E36" i="11" s="1"/>
  <c r="E8" i="11"/>
  <c r="E37" i="11" s="1"/>
  <c r="D10" i="11"/>
  <c r="D39" i="11" s="1"/>
  <c r="H13" i="11"/>
  <c r="H42" i="11" s="1"/>
  <c r="E6" i="27"/>
  <c r="G4" i="10" s="1"/>
  <c r="F64" i="3"/>
  <c r="I18" i="3"/>
  <c r="E11" i="6"/>
  <c r="D87" i="3"/>
  <c r="D121" i="3"/>
  <c r="B8" i="4" s="1"/>
  <c r="Q8" i="4" s="1"/>
  <c r="AT13" i="26"/>
  <c r="D85" i="3"/>
  <c r="N12" i="4" s="1"/>
  <c r="E113" i="3"/>
  <c r="R10" i="6" s="1"/>
  <c r="O23" i="3"/>
  <c r="I87" i="3"/>
  <c r="F87" i="3" s="1"/>
  <c r="D90" i="3"/>
  <c r="O95" i="3"/>
  <c r="D118" i="14"/>
  <c r="L119" i="3"/>
  <c r="O123" i="3"/>
  <c r="L28" i="11"/>
  <c r="J5" i="20"/>
  <c r="H17" i="3"/>
  <c r="H108" i="3" s="1"/>
  <c r="I108" i="3" s="1"/>
  <c r="O21" i="3"/>
  <c r="R114" i="3"/>
  <c r="F52" i="3"/>
  <c r="D81" i="3"/>
  <c r="N8" i="4" s="1"/>
  <c r="O91" i="3"/>
  <c r="D93" i="3"/>
  <c r="D123" i="3"/>
  <c r="B10" i="4" s="1"/>
  <c r="Q10" i="4" s="1"/>
  <c r="L124" i="3"/>
  <c r="G28" i="11"/>
  <c r="D82" i="3"/>
  <c r="N9" i="4" s="1"/>
  <c r="O24" i="3"/>
  <c r="E12" i="6"/>
  <c r="F9" i="3"/>
  <c r="D73" i="3"/>
  <c r="D76" i="3"/>
  <c r="D133" i="3"/>
  <c r="K10" i="4" s="1"/>
  <c r="E57" i="9"/>
  <c r="I8" i="11"/>
  <c r="I37" i="11" s="1"/>
  <c r="F10" i="11"/>
  <c r="F39" i="11" s="1"/>
  <c r="H10" i="11"/>
  <c r="H39" i="11" s="1"/>
  <c r="L11" i="11"/>
  <c r="L40" i="11" s="1"/>
  <c r="J8" i="11"/>
  <c r="J37" i="11" s="1"/>
  <c r="K12" i="11"/>
  <c r="K41" i="11" s="1"/>
  <c r="E9" i="11"/>
  <c r="E38" i="11" s="1"/>
  <c r="L43" i="11"/>
  <c r="O12" i="6"/>
  <c r="P12" i="6" s="1"/>
  <c r="F40" i="11"/>
  <c r="L6" i="6"/>
  <c r="M6" i="6" s="1"/>
  <c r="F43" i="11"/>
  <c r="O6" i="6"/>
  <c r="P6" i="6" s="1"/>
  <c r="J9" i="11"/>
  <c r="J38" i="11" s="1"/>
  <c r="E11" i="11"/>
  <c r="I11" i="11"/>
  <c r="I40" i="11" s="1"/>
  <c r="M11" i="11"/>
  <c r="M40" i="11" s="1"/>
  <c r="F7" i="11"/>
  <c r="F36" i="11" s="1"/>
  <c r="J7" i="11"/>
  <c r="J36" i="11" s="1"/>
  <c r="L4" i="6"/>
  <c r="M4" i="6" s="1"/>
  <c r="U9" i="20"/>
  <c r="E9" i="20"/>
  <c r="O4" i="6"/>
  <c r="P4" i="6" s="1"/>
  <c r="L10" i="6"/>
  <c r="M10" i="6" s="1"/>
  <c r="G5" i="20"/>
  <c r="Y10" i="20"/>
  <c r="O8" i="6"/>
  <c r="P8" i="6" s="1"/>
  <c r="S9" i="20"/>
  <c r="L8" i="6"/>
  <c r="M8" i="6" s="1"/>
  <c r="K11" i="20"/>
  <c r="J9" i="20"/>
  <c r="D9" i="20"/>
  <c r="G56" i="9"/>
  <c r="E13" i="11"/>
  <c r="E42" i="11" s="1"/>
  <c r="I13" i="11"/>
  <c r="I42" i="11" s="1"/>
  <c r="M13" i="11"/>
  <c r="M42" i="11" s="1"/>
  <c r="Y12" i="20"/>
  <c r="AV63" i="19"/>
  <c r="L5" i="6"/>
  <c r="M5" i="6" s="1"/>
  <c r="L13" i="6"/>
  <c r="M13" i="6" s="1"/>
  <c r="G43" i="11"/>
  <c r="O7" i="6"/>
  <c r="P7" i="6" s="1"/>
  <c r="K43" i="11"/>
  <c r="O11" i="6"/>
  <c r="P11" i="6" s="1"/>
  <c r="G9" i="20"/>
  <c r="K12" i="20"/>
  <c r="H5" i="6"/>
  <c r="H14" i="6" s="1"/>
  <c r="E7" i="6"/>
  <c r="F6" i="3"/>
  <c r="F11" i="3"/>
  <c r="F13" i="3"/>
  <c r="K16" i="3"/>
  <c r="Q16" i="3"/>
  <c r="Q107" i="3" s="1"/>
  <c r="R107" i="3" s="1"/>
  <c r="K17" i="3"/>
  <c r="Q17" i="3"/>
  <c r="R17" i="3" s="1"/>
  <c r="I19" i="3"/>
  <c r="R110" i="3"/>
  <c r="I21" i="3"/>
  <c r="I23" i="3"/>
  <c r="O115" i="3"/>
  <c r="I25" i="3"/>
  <c r="F48" i="3"/>
  <c r="F58" i="3"/>
  <c r="F63" i="3"/>
  <c r="D70" i="3"/>
  <c r="D80" i="3"/>
  <c r="N7" i="4" s="1"/>
  <c r="D86" i="3"/>
  <c r="N13" i="4" s="1"/>
  <c r="I88" i="3"/>
  <c r="D89" i="3"/>
  <c r="I93" i="3"/>
  <c r="E94" i="3"/>
  <c r="L96" i="3"/>
  <c r="I117" i="3"/>
  <c r="O117" i="3"/>
  <c r="I118" i="3"/>
  <c r="O118" i="3"/>
  <c r="D119" i="3"/>
  <c r="B6" i="4" s="1"/>
  <c r="Q6" i="4" s="1"/>
  <c r="R119" i="3"/>
  <c r="O120" i="3"/>
  <c r="L121" i="3"/>
  <c r="R121" i="3"/>
  <c r="R124" i="3"/>
  <c r="D128" i="3"/>
  <c r="K5" i="4" s="1"/>
  <c r="D134" i="3"/>
  <c r="K11" i="4" s="1"/>
  <c r="G8" i="11"/>
  <c r="G37" i="11" s="1"/>
  <c r="E150" i="9"/>
  <c r="E34" i="10"/>
  <c r="AU13" i="26"/>
  <c r="K14" i="20"/>
  <c r="K10" i="20"/>
  <c r="Y14" i="20"/>
  <c r="L11" i="6"/>
  <c r="M11" i="6" s="1"/>
  <c r="O13" i="6"/>
  <c r="P13" i="6" s="1"/>
  <c r="F10" i="3"/>
  <c r="F56" i="3"/>
  <c r="F62" i="3"/>
  <c r="D68" i="3"/>
  <c r="D74" i="3"/>
  <c r="D79" i="3"/>
  <c r="N6" i="4" s="1"/>
  <c r="D84" i="3"/>
  <c r="N11" i="4" s="1"/>
  <c r="I90" i="3"/>
  <c r="D77" i="14"/>
  <c r="D92" i="3"/>
  <c r="D46" i="14"/>
  <c r="D116" i="14"/>
  <c r="I116" i="3"/>
  <c r="D122" i="3"/>
  <c r="B9" i="4" s="1"/>
  <c r="Q9" i="4" s="1"/>
  <c r="D127" i="3"/>
  <c r="K4" i="4" s="1"/>
  <c r="D132" i="3"/>
  <c r="K9" i="4" s="1"/>
  <c r="E28" i="11"/>
  <c r="I28" i="11"/>
  <c r="M28" i="11"/>
  <c r="E4" i="9"/>
  <c r="E78" i="9"/>
  <c r="B14" i="6"/>
  <c r="K7" i="20"/>
  <c r="G14" i="4"/>
  <c r="Y18" i="20" s="1"/>
  <c r="O5" i="6"/>
  <c r="P5" i="6" s="1"/>
  <c r="L7" i="6"/>
  <c r="M7" i="6" s="1"/>
  <c r="O9" i="6"/>
  <c r="P9" i="6" s="1"/>
  <c r="F14" i="3"/>
  <c r="R111" i="3"/>
  <c r="F46" i="3"/>
  <c r="F51" i="3"/>
  <c r="F60" i="3"/>
  <c r="D67" i="3"/>
  <c r="D72" i="3"/>
  <c r="D78" i="3"/>
  <c r="N5" i="4" s="1"/>
  <c r="D83" i="3"/>
  <c r="N10" i="4" s="1"/>
  <c r="E90" i="3"/>
  <c r="L115" i="3"/>
  <c r="D131" i="3"/>
  <c r="K8" i="4" s="1"/>
  <c r="D136" i="3"/>
  <c r="K13" i="4" s="1"/>
  <c r="I39" i="11"/>
  <c r="C27" i="11"/>
  <c r="AV7" i="26"/>
  <c r="AV12" i="26"/>
  <c r="G15" i="4"/>
  <c r="K18" i="20" s="1"/>
  <c r="J109" i="3"/>
  <c r="L109" i="3" s="1"/>
  <c r="L18" i="3"/>
  <c r="I110" i="3"/>
  <c r="I114" i="3"/>
  <c r="F95" i="3"/>
  <c r="O113" i="3"/>
  <c r="O114" i="3"/>
  <c r="M107" i="3"/>
  <c r="D107" i="3" s="1"/>
  <c r="Q4" i="6" s="1"/>
  <c r="N16" i="3"/>
  <c r="Q108" i="3"/>
  <c r="R108" i="3" s="1"/>
  <c r="I111" i="3"/>
  <c r="I112" i="3"/>
  <c r="I109" i="3"/>
  <c r="I113" i="3"/>
  <c r="F15" i="3"/>
  <c r="M108" i="3"/>
  <c r="D108" i="3" s="1"/>
  <c r="Q5" i="6" s="1"/>
  <c r="N17" i="3"/>
  <c r="R18" i="3"/>
  <c r="P109" i="3"/>
  <c r="R109" i="3" s="1"/>
  <c r="O109" i="3"/>
  <c r="O110" i="3"/>
  <c r="E110" i="3"/>
  <c r="J111" i="3"/>
  <c r="L111" i="3" s="1"/>
  <c r="P113" i="3"/>
  <c r="D113" i="3" s="1"/>
  <c r="E114" i="3"/>
  <c r="I115" i="3"/>
  <c r="E115" i="3"/>
  <c r="E116" i="3"/>
  <c r="R116" i="3"/>
  <c r="I124" i="3"/>
  <c r="E124" i="3"/>
  <c r="C11" i="4" s="1"/>
  <c r="E125" i="3"/>
  <c r="C12" i="4" s="1"/>
  <c r="D4" i="14"/>
  <c r="D8" i="14"/>
  <c r="D12" i="14"/>
  <c r="L88" i="3"/>
  <c r="E89" i="3"/>
  <c r="I89" i="3"/>
  <c r="R90" i="3"/>
  <c r="L92" i="3"/>
  <c r="E93" i="3"/>
  <c r="R94" i="3"/>
  <c r="J110" i="3"/>
  <c r="D110" i="3" s="1"/>
  <c r="Q7" i="6" s="1"/>
  <c r="P112" i="3"/>
  <c r="R112" i="3" s="1"/>
  <c r="J114" i="3"/>
  <c r="L114" i="3" s="1"/>
  <c r="P115" i="3"/>
  <c r="D115" i="3" s="1"/>
  <c r="Q12" i="6" s="1"/>
  <c r="T12" i="6" s="1"/>
  <c r="I120" i="3"/>
  <c r="E120" i="3"/>
  <c r="C7" i="4" s="1"/>
  <c r="D39" i="14"/>
  <c r="D43" i="14"/>
  <c r="D47" i="14"/>
  <c r="R19" i="3"/>
  <c r="R20" i="3"/>
  <c r="L21" i="3"/>
  <c r="L22" i="3"/>
  <c r="R23" i="3"/>
  <c r="L24" i="3"/>
  <c r="L25" i="3"/>
  <c r="R25" i="3"/>
  <c r="E88" i="3"/>
  <c r="O90" i="3"/>
  <c r="E92" i="3"/>
  <c r="O94" i="3"/>
  <c r="E96" i="3"/>
  <c r="E112" i="3"/>
  <c r="R115" i="3"/>
  <c r="O116" i="3"/>
  <c r="I123" i="3"/>
  <c r="L126" i="3"/>
  <c r="D10" i="14"/>
  <c r="E87" i="3"/>
  <c r="R88" i="3"/>
  <c r="L90" i="3"/>
  <c r="E91" i="3"/>
  <c r="R92" i="3"/>
  <c r="L94" i="3"/>
  <c r="E95" i="3"/>
  <c r="R96" i="3"/>
  <c r="E111" i="3"/>
  <c r="I119" i="3"/>
  <c r="E122" i="3"/>
  <c r="C9" i="4" s="1"/>
  <c r="O125" i="3"/>
  <c r="D126" i="3"/>
  <c r="B13" i="4" s="1"/>
  <c r="Q13" i="4" s="1"/>
  <c r="AU63" i="19"/>
  <c r="D41" i="14"/>
  <c r="D45" i="14"/>
  <c r="L118" i="3"/>
  <c r="E119" i="3"/>
  <c r="C6" i="4" s="1"/>
  <c r="L122" i="3"/>
  <c r="F122" i="3" s="1"/>
  <c r="E123" i="3"/>
  <c r="C10" i="4" s="1"/>
  <c r="L36" i="11"/>
  <c r="H56" i="9"/>
  <c r="AV6" i="26"/>
  <c r="D7" i="14"/>
  <c r="D80" i="14"/>
  <c r="D109" i="14"/>
  <c r="D117" i="14"/>
  <c r="D117" i="3"/>
  <c r="B4" i="4" s="1"/>
  <c r="E126" i="3"/>
  <c r="C13" i="4" s="1"/>
  <c r="C23" i="11"/>
  <c r="H36" i="11"/>
  <c r="G3" i="9"/>
  <c r="R7" i="20"/>
  <c r="X7" i="20"/>
  <c r="X5" i="20" s="1"/>
  <c r="L3" i="9"/>
  <c r="I56" i="9"/>
  <c r="D5" i="14"/>
  <c r="D13" i="14"/>
  <c r="D78" i="14"/>
  <c r="D115" i="14"/>
  <c r="D36" i="11"/>
  <c r="D11" i="14"/>
  <c r="D76" i="14"/>
  <c r="D113" i="14"/>
  <c r="C14" i="11"/>
  <c r="R11" i="20"/>
  <c r="R9" i="20" s="1"/>
  <c r="F56" i="9"/>
  <c r="X11" i="20"/>
  <c r="X9" i="20" s="1"/>
  <c r="L56" i="9"/>
  <c r="D9" i="14"/>
  <c r="D74" i="14"/>
  <c r="D82" i="14"/>
  <c r="D111" i="14"/>
  <c r="C5" i="6"/>
  <c r="D5" i="6" s="1"/>
  <c r="C7" i="6"/>
  <c r="F13" i="6"/>
  <c r="G13" i="6" s="1"/>
  <c r="F12" i="6"/>
  <c r="F4" i="6"/>
  <c r="F6" i="6"/>
  <c r="G6" i="6" s="1"/>
  <c r="C8" i="6" l="1"/>
  <c r="D8" i="6" s="1"/>
  <c r="L9" i="6"/>
  <c r="M9" i="6" s="1"/>
  <c r="I9" i="6"/>
  <c r="J9" i="6" s="1"/>
  <c r="I13" i="6"/>
  <c r="J13" i="6" s="1"/>
  <c r="C12" i="6"/>
  <c r="D12" i="6" s="1"/>
  <c r="C10" i="6"/>
  <c r="D10" i="6" s="1"/>
  <c r="F96" i="3"/>
  <c r="C7" i="11"/>
  <c r="T6" i="4"/>
  <c r="E129" i="9"/>
  <c r="T10" i="4"/>
  <c r="T5" i="4"/>
  <c r="E5" i="2" s="1"/>
  <c r="T7" i="4"/>
  <c r="E7" i="2" s="1"/>
  <c r="C6" i="6"/>
  <c r="D6" i="6" s="1"/>
  <c r="F8" i="6"/>
  <c r="G8" i="6" s="1"/>
  <c r="I3" i="9"/>
  <c r="G12" i="6"/>
  <c r="I8" i="6"/>
  <c r="J8" i="6" s="1"/>
  <c r="T7" i="6"/>
  <c r="I17" i="3"/>
  <c r="V21" i="20"/>
  <c r="V19" i="20" s="1"/>
  <c r="V15" i="20" s="1"/>
  <c r="H21" i="20"/>
  <c r="I21" i="20"/>
  <c r="I19" i="20" s="1"/>
  <c r="I15" i="20" s="1"/>
  <c r="K15" i="20" s="1"/>
  <c r="C43" i="11"/>
  <c r="E15" i="11"/>
  <c r="I6" i="20"/>
  <c r="I5" i="20" s="1"/>
  <c r="I3" i="20" s="1"/>
  <c r="C38" i="11"/>
  <c r="J3" i="9"/>
  <c r="V6" i="20"/>
  <c r="V5" i="20" s="1"/>
  <c r="V3" i="20" s="1"/>
  <c r="F44" i="11"/>
  <c r="K3" i="9"/>
  <c r="W6" i="20"/>
  <c r="W5" i="20" s="1"/>
  <c r="W3" i="20" s="1"/>
  <c r="H3" i="20"/>
  <c r="F15" i="11"/>
  <c r="Y13" i="20"/>
  <c r="K13" i="20"/>
  <c r="J3" i="20"/>
  <c r="T4" i="4"/>
  <c r="T12" i="4"/>
  <c r="E12" i="2" s="1"/>
  <c r="D4" i="4"/>
  <c r="E25" i="9"/>
  <c r="E3" i="9" s="1"/>
  <c r="I5" i="6"/>
  <c r="J5" i="6" s="1"/>
  <c r="F3" i="9"/>
  <c r="I4" i="6"/>
  <c r="J4" i="6" s="1"/>
  <c r="H3" i="9"/>
  <c r="T9" i="4"/>
  <c r="R113" i="3"/>
  <c r="U4" i="20" s="1"/>
  <c r="U3" i="20" s="1"/>
  <c r="T22" i="20"/>
  <c r="F125" i="3"/>
  <c r="S8" i="4"/>
  <c r="D5" i="4"/>
  <c r="D8" i="4"/>
  <c r="F93" i="3"/>
  <c r="F123" i="3"/>
  <c r="F126" i="3"/>
  <c r="F90" i="3"/>
  <c r="I7" i="6"/>
  <c r="J7" i="6" s="1"/>
  <c r="K44" i="11"/>
  <c r="I10" i="6"/>
  <c r="J10" i="6" s="1"/>
  <c r="J44" i="11"/>
  <c r="H15" i="11"/>
  <c r="H44" i="11"/>
  <c r="F9" i="6"/>
  <c r="G9" i="6" s="1"/>
  <c r="E56" i="9"/>
  <c r="F5" i="6"/>
  <c r="G5" i="6" s="1"/>
  <c r="F3" i="10"/>
  <c r="R8" i="20" s="1"/>
  <c r="R5" i="20" s="1"/>
  <c r="C10" i="11"/>
  <c r="F94" i="3"/>
  <c r="F92" i="3"/>
  <c r="M39" i="11"/>
  <c r="C39" i="11" s="1"/>
  <c r="C37" i="11"/>
  <c r="L12" i="6"/>
  <c r="M12" i="6" s="1"/>
  <c r="M15" i="6" s="1"/>
  <c r="F10" i="6"/>
  <c r="G10" i="6" s="1"/>
  <c r="E14" i="6"/>
  <c r="E8" i="20"/>
  <c r="G3" i="10"/>
  <c r="S8" i="20" s="1"/>
  <c r="E4" i="10"/>
  <c r="C9" i="6"/>
  <c r="D9" i="6" s="1"/>
  <c r="I6" i="6"/>
  <c r="J6" i="6" s="1"/>
  <c r="AV13" i="26"/>
  <c r="T5" i="6"/>
  <c r="B5" i="2" s="1"/>
  <c r="C11" i="6"/>
  <c r="D11" i="6" s="1"/>
  <c r="K15" i="11"/>
  <c r="L44" i="11"/>
  <c r="B13" i="2"/>
  <c r="R16" i="3"/>
  <c r="L15" i="11"/>
  <c r="C28" i="11"/>
  <c r="F120" i="3"/>
  <c r="T8" i="4"/>
  <c r="F121" i="3"/>
  <c r="F11" i="6"/>
  <c r="G11" i="6" s="1"/>
  <c r="I11" i="6"/>
  <c r="J11" i="6" s="1"/>
  <c r="J15" i="11"/>
  <c r="I15" i="11"/>
  <c r="K9" i="20"/>
  <c r="C11" i="11"/>
  <c r="I12" i="6"/>
  <c r="J12" i="6" s="1"/>
  <c r="C9" i="11"/>
  <c r="D5" i="20"/>
  <c r="H107" i="3"/>
  <c r="I107" i="3" s="1"/>
  <c r="I16" i="3"/>
  <c r="E40" i="11"/>
  <c r="C40" i="11" s="1"/>
  <c r="G15" i="11"/>
  <c r="C13" i="6"/>
  <c r="D13" i="6" s="1"/>
  <c r="C8" i="11"/>
  <c r="P14" i="6"/>
  <c r="C42" i="11"/>
  <c r="F7" i="6"/>
  <c r="G7" i="6" s="1"/>
  <c r="G44" i="11"/>
  <c r="P15" i="6"/>
  <c r="O14" i="6"/>
  <c r="X3" i="20"/>
  <c r="M44" i="11"/>
  <c r="I44" i="11"/>
  <c r="C13" i="11"/>
  <c r="M15" i="11"/>
  <c r="G17" i="20"/>
  <c r="G16" i="20" s="1"/>
  <c r="K108" i="3"/>
  <c r="L108" i="3" s="1"/>
  <c r="L17" i="3"/>
  <c r="F124" i="3"/>
  <c r="D114" i="3"/>
  <c r="Q11" i="6" s="1"/>
  <c r="T11" i="6" s="1"/>
  <c r="B11" i="2" s="1"/>
  <c r="F117" i="3"/>
  <c r="U17" i="20"/>
  <c r="U16" i="20" s="1"/>
  <c r="Y9" i="20"/>
  <c r="C14" i="4"/>
  <c r="S22" i="20"/>
  <c r="K14" i="4"/>
  <c r="K107" i="3"/>
  <c r="L107" i="3" s="1"/>
  <c r="L16" i="3"/>
  <c r="Y11" i="20"/>
  <c r="D111" i="3"/>
  <c r="Q8" i="6" s="1"/>
  <c r="T8" i="6" s="1"/>
  <c r="B8" i="2" s="1"/>
  <c r="N14" i="4"/>
  <c r="T11" i="4"/>
  <c r="T13" i="4"/>
  <c r="E13" i="2" s="1"/>
  <c r="B7" i="2"/>
  <c r="Q10" i="6"/>
  <c r="F113" i="3"/>
  <c r="B12" i="2"/>
  <c r="R10" i="4"/>
  <c r="S10" i="4" s="1"/>
  <c r="D10" i="4"/>
  <c r="R9" i="4"/>
  <c r="S9" i="4" s="1"/>
  <c r="D9" i="4"/>
  <c r="R12" i="4"/>
  <c r="S12" i="4" s="1"/>
  <c r="D12" i="4"/>
  <c r="F116" i="3"/>
  <c r="R13" i="6"/>
  <c r="S13" i="6" s="1"/>
  <c r="D109" i="3"/>
  <c r="F88" i="3"/>
  <c r="N107" i="3"/>
  <c r="O16" i="3"/>
  <c r="D112" i="3"/>
  <c r="Q9" i="6" s="1"/>
  <c r="T9" i="6" s="1"/>
  <c r="D4" i="20"/>
  <c r="R4" i="20"/>
  <c r="R11" i="6"/>
  <c r="C36" i="11"/>
  <c r="R13" i="4"/>
  <c r="S13" i="4" s="1"/>
  <c r="D13" i="4"/>
  <c r="F119" i="3"/>
  <c r="D17" i="20"/>
  <c r="R17" i="20"/>
  <c r="U22" i="20"/>
  <c r="F89" i="3"/>
  <c r="R22" i="20"/>
  <c r="R11" i="4"/>
  <c r="S11" i="4" s="1"/>
  <c r="D11" i="4"/>
  <c r="F115" i="3"/>
  <c r="R12" i="6"/>
  <c r="S12" i="6" s="1"/>
  <c r="L110" i="3"/>
  <c r="F118" i="3"/>
  <c r="S17" i="20"/>
  <c r="S16" i="20" s="1"/>
  <c r="E17" i="20"/>
  <c r="E16" i="20" s="1"/>
  <c r="R7" i="4"/>
  <c r="S7" i="4" s="1"/>
  <c r="D7" i="4"/>
  <c r="Y7" i="20"/>
  <c r="B14" i="4"/>
  <c r="Q4" i="4"/>
  <c r="R6" i="4"/>
  <c r="S6" i="4" s="1"/>
  <c r="D6" i="4"/>
  <c r="T17" i="20"/>
  <c r="T16" i="20" s="1"/>
  <c r="F17" i="20"/>
  <c r="F16" i="20" s="1"/>
  <c r="R8" i="6"/>
  <c r="R9" i="6"/>
  <c r="F110" i="3"/>
  <c r="R7" i="6"/>
  <c r="S7" i="6" s="1"/>
  <c r="N108" i="3"/>
  <c r="O17" i="3"/>
  <c r="T4" i="6"/>
  <c r="G4" i="6"/>
  <c r="D7" i="6"/>
  <c r="L14" i="6" l="1"/>
  <c r="S9" i="6"/>
  <c r="G4" i="20"/>
  <c r="G3" i="20" s="1"/>
  <c r="E44" i="11"/>
  <c r="Y6" i="20"/>
  <c r="K6" i="20"/>
  <c r="F114" i="3"/>
  <c r="Y22" i="20"/>
  <c r="S8" i="6"/>
  <c r="F112" i="3"/>
  <c r="T14" i="4"/>
  <c r="D15" i="4"/>
  <c r="S11" i="6"/>
  <c r="E11" i="2"/>
  <c r="U10" i="6"/>
  <c r="C10" i="2" s="1"/>
  <c r="J14" i="6"/>
  <c r="U11" i="6"/>
  <c r="V11" i="6" s="1"/>
  <c r="U6" i="6"/>
  <c r="C6" i="2" s="1"/>
  <c r="I14" i="6"/>
  <c r="E5" i="20"/>
  <c r="K5" i="20" s="1"/>
  <c r="K8" i="20"/>
  <c r="S5" i="20"/>
  <c r="Y5" i="20" s="1"/>
  <c r="Y8" i="20"/>
  <c r="M14" i="6"/>
  <c r="E4" i="20"/>
  <c r="D12" i="11"/>
  <c r="D15" i="11" s="1"/>
  <c r="E3" i="10"/>
  <c r="F14" i="6"/>
  <c r="U13" i="6"/>
  <c r="V13" i="6" s="1"/>
  <c r="U7" i="6"/>
  <c r="V7" i="6" s="1"/>
  <c r="J15" i="6"/>
  <c r="U8" i="6"/>
  <c r="F111" i="3"/>
  <c r="E8" i="2"/>
  <c r="Q14" i="4"/>
  <c r="B4" i="2"/>
  <c r="O107" i="3"/>
  <c r="E107" i="3"/>
  <c r="U12" i="6"/>
  <c r="V12" i="6" s="1"/>
  <c r="R14" i="4"/>
  <c r="O108" i="3"/>
  <c r="E108" i="3"/>
  <c r="D3" i="20"/>
  <c r="T10" i="6"/>
  <c r="S10" i="6"/>
  <c r="E4" i="2"/>
  <c r="S4" i="4"/>
  <c r="S4" i="20"/>
  <c r="B9" i="2"/>
  <c r="E9" i="2"/>
  <c r="D14" i="4"/>
  <c r="K17" i="20"/>
  <c r="D16" i="20"/>
  <c r="K16" i="20" s="1"/>
  <c r="Q6" i="6"/>
  <c r="F109" i="3"/>
  <c r="U9" i="6"/>
  <c r="V9" i="6" s="1"/>
  <c r="R3" i="20"/>
  <c r="R16" i="20"/>
  <c r="Y16" i="20" s="1"/>
  <c r="Y17" i="20"/>
  <c r="G15" i="6"/>
  <c r="G14" i="6"/>
  <c r="E3" i="20" l="1"/>
  <c r="S3" i="20"/>
  <c r="V10" i="6"/>
  <c r="C11" i="2"/>
  <c r="D11" i="2" s="1"/>
  <c r="I11" i="2" s="1"/>
  <c r="D41" i="11"/>
  <c r="D44" i="11" s="1"/>
  <c r="C44" i="11" s="1"/>
  <c r="C12" i="11"/>
  <c r="C15" i="11" s="1"/>
  <c r="C4" i="6"/>
  <c r="C9" i="2"/>
  <c r="D9" i="2" s="1"/>
  <c r="I9" i="2" s="1"/>
  <c r="C13" i="2"/>
  <c r="D13" i="2" s="1"/>
  <c r="I13" i="2" s="1"/>
  <c r="C7" i="2"/>
  <c r="D7" i="2" s="1"/>
  <c r="I7" i="2" s="1"/>
  <c r="C12" i="2"/>
  <c r="D12" i="2" s="1"/>
  <c r="I12" i="2" s="1"/>
  <c r="C8" i="2"/>
  <c r="D8" i="2" s="1"/>
  <c r="I8" i="2" s="1"/>
  <c r="V8" i="6"/>
  <c r="E10" i="2"/>
  <c r="B10" i="2"/>
  <c r="D10" i="2" s="1"/>
  <c r="I10" i="2" s="1"/>
  <c r="T4" i="20"/>
  <c r="T3" i="20" s="1"/>
  <c r="F4" i="20"/>
  <c r="T6" i="6"/>
  <c r="S6" i="6"/>
  <c r="Q14" i="6"/>
  <c r="S15" i="4"/>
  <c r="S14" i="4"/>
  <c r="F108" i="3"/>
  <c r="R5" i="6"/>
  <c r="F107" i="3"/>
  <c r="R4" i="6"/>
  <c r="Y3" i="20" l="1"/>
  <c r="D4" i="6"/>
  <c r="C14" i="6"/>
  <c r="C41" i="11"/>
  <c r="S4" i="6"/>
  <c r="R14" i="6"/>
  <c r="U4" i="6"/>
  <c r="F3" i="20"/>
  <c r="K3" i="20" s="1"/>
  <c r="K4" i="20"/>
  <c r="B6" i="2"/>
  <c r="E6" i="2"/>
  <c r="E14" i="2" s="1"/>
  <c r="V6" i="6"/>
  <c r="T14" i="6"/>
  <c r="S5" i="6"/>
  <c r="U5" i="6"/>
  <c r="Y4" i="20"/>
  <c r="D14" i="6" l="1"/>
  <c r="D15" i="6"/>
  <c r="V5" i="6"/>
  <c r="C5" i="2"/>
  <c r="D5" i="2" s="1"/>
  <c r="I5" i="2" s="1"/>
  <c r="C4" i="2"/>
  <c r="V4" i="6"/>
  <c r="U14" i="6"/>
  <c r="D6" i="2"/>
  <c r="I6" i="2" s="1"/>
  <c r="B14" i="2"/>
  <c r="S15" i="6"/>
  <c r="S14" i="6"/>
  <c r="V15" i="6" l="1"/>
  <c r="D4" i="2"/>
  <c r="C14" i="2"/>
  <c r="V14" i="6"/>
  <c r="D14" i="2" l="1"/>
  <c r="I4" i="2"/>
  <c r="I14" i="2" s="1"/>
  <c r="J21" i="2" s="1"/>
  <c r="H19" i="20" l="1"/>
  <c r="H15" i="20" s="1"/>
  <c r="W15" i="20"/>
  <c r="Y15" i="20" s="1"/>
  <c r="X128" i="3"/>
  <c r="W128" i="3"/>
  <c r="X133" i="3"/>
  <c r="W133" i="3"/>
  <c r="Q133" i="3"/>
  <c r="R133" i="3" s="1"/>
  <c r="T128" i="3"/>
  <c r="U128" i="3" s="1"/>
  <c r="X129" i="3"/>
  <c r="W129" i="3"/>
  <c r="O128" i="3"/>
  <c r="N128" i="3"/>
  <c r="D95" i="14"/>
  <c r="U130" i="3"/>
  <c r="T130" i="3"/>
  <c r="Q132" i="3"/>
  <c r="R132" i="3" s="1"/>
  <c r="X134" i="3"/>
  <c r="W134" i="3"/>
  <c r="T136" i="3"/>
  <c r="U136" i="3" s="1"/>
  <c r="O134" i="3"/>
  <c r="N134" i="3"/>
  <c r="D101" i="14" s="1"/>
  <c r="L135" i="3"/>
  <c r="K135" i="3"/>
  <c r="D67" i="14" s="1"/>
  <c r="D102" i="14"/>
  <c r="N135" i="3"/>
  <c r="O135" i="3" s="1"/>
  <c r="K133" i="3"/>
  <c r="L133" i="3" s="1"/>
  <c r="D63" i="14"/>
  <c r="K131" i="3"/>
  <c r="L131" i="3" s="1"/>
  <c r="Q136" i="3"/>
  <c r="R136" i="3" s="1"/>
  <c r="U133" i="3"/>
  <c r="T133" i="3"/>
  <c r="U134" i="3"/>
  <c r="T134" i="3"/>
  <c r="D32" i="14"/>
  <c r="H135" i="3"/>
  <c r="I135" i="3" s="1"/>
  <c r="N127" i="3"/>
  <c r="D94" i="14" s="1"/>
  <c r="O127" i="3"/>
  <c r="X135" i="3"/>
  <c r="W135" i="3"/>
  <c r="T129" i="3"/>
  <c r="U129" i="3" s="1"/>
  <c r="T135" i="3"/>
  <c r="U135" i="3" s="1"/>
  <c r="K129" i="3"/>
  <c r="L129" i="3" s="1"/>
  <c r="D61" i="14"/>
  <c r="X130" i="3"/>
  <c r="W130" i="3"/>
  <c r="L134" i="3"/>
  <c r="K134" i="3"/>
  <c r="D66" i="14" s="1"/>
  <c r="H134" i="3"/>
  <c r="I134" i="3" s="1"/>
  <c r="K127" i="3"/>
  <c r="D59" i="14" s="1"/>
  <c r="L127" i="3"/>
  <c r="O131" i="3"/>
  <c r="N131" i="3"/>
  <c r="D98" i="14" s="1"/>
  <c r="N133" i="3"/>
  <c r="D100" i="14" s="1"/>
  <c r="N132" i="3"/>
  <c r="D99" i="14" s="1"/>
  <c r="O132" i="3"/>
  <c r="N130" i="3"/>
  <c r="O130" i="3" s="1"/>
  <c r="X132" i="3"/>
  <c r="W132" i="3"/>
  <c r="T132" i="3"/>
  <c r="U132" i="3" s="1"/>
  <c r="W131" i="3"/>
  <c r="X131" i="3" s="1"/>
  <c r="D130" i="14"/>
  <c r="Q128" i="3"/>
  <c r="R128" i="3"/>
  <c r="H133" i="3"/>
  <c r="I133" i="3" s="1"/>
  <c r="H128" i="3"/>
  <c r="D25" i="14" s="1"/>
  <c r="H131" i="3"/>
  <c r="D28" i="14" s="1"/>
  <c r="T131" i="3"/>
  <c r="U131" i="3" s="1"/>
  <c r="D133" i="14"/>
  <c r="Q131" i="3"/>
  <c r="R131" i="3"/>
  <c r="O136" i="3"/>
  <c r="N136" i="3"/>
  <c r="D103" i="14"/>
  <c r="Q129" i="3"/>
  <c r="R129" i="3" s="1"/>
  <c r="N129" i="3"/>
  <c r="O129" i="3" s="1"/>
  <c r="K132" i="3"/>
  <c r="L132" i="3" s="1"/>
  <c r="R130" i="3"/>
  <c r="Q130" i="3"/>
  <c r="D132" i="14" s="1"/>
  <c r="D62" i="14"/>
  <c r="K130" i="3"/>
  <c r="L130" i="3"/>
  <c r="K136" i="3"/>
  <c r="L136" i="3" s="1"/>
  <c r="X136" i="3"/>
  <c r="W136" i="3"/>
  <c r="Q127" i="3"/>
  <c r="D129" i="14" s="1"/>
  <c r="R127" i="3"/>
  <c r="G23" i="20" s="1"/>
  <c r="U127" i="3"/>
  <c r="T127" i="3"/>
  <c r="K128" i="3"/>
  <c r="D60" i="14" s="1"/>
  <c r="H132" i="3"/>
  <c r="I132" i="3"/>
  <c r="F132" i="3" s="1"/>
  <c r="H129" i="3"/>
  <c r="D26" i="14"/>
  <c r="R135" i="3"/>
  <c r="Q135" i="3"/>
  <c r="E135" i="3" s="1"/>
  <c r="L12" i="4" s="1"/>
  <c r="M12" i="4" s="1"/>
  <c r="D137" i="14"/>
  <c r="D136" i="14"/>
  <c r="Q134" i="3"/>
  <c r="R134" i="3"/>
  <c r="I127" i="3"/>
  <c r="X127" i="3"/>
  <c r="H136" i="3"/>
  <c r="D33" i="14"/>
  <c r="H127" i="3"/>
  <c r="D24" i="14" s="1"/>
  <c r="E127" i="3"/>
  <c r="L4" i="4"/>
  <c r="M4" i="4" s="1"/>
  <c r="H130" i="3"/>
  <c r="E130" i="3" s="1"/>
  <c r="L7" i="4" s="1"/>
  <c r="M7" i="4" s="1"/>
  <c r="D27" i="14"/>
  <c r="E136" i="3" l="1"/>
  <c r="L13" i="4" s="1"/>
  <c r="M13" i="4" s="1"/>
  <c r="I136" i="3"/>
  <c r="F136" i="3" s="1"/>
  <c r="I130" i="3"/>
  <c r="F130" i="3" s="1"/>
  <c r="F134" i="3"/>
  <c r="F127" i="3"/>
  <c r="D68" i="14"/>
  <c r="D96" i="14"/>
  <c r="D131" i="14"/>
  <c r="U23" i="20"/>
  <c r="S23" i="20"/>
  <c r="E129" i="3"/>
  <c r="L6" i="4" s="1"/>
  <c r="M6" i="4" s="1"/>
  <c r="I129" i="3"/>
  <c r="F129" i="3" s="1"/>
  <c r="E132" i="3"/>
  <c r="L9" i="4" s="1"/>
  <c r="M9" i="4" s="1"/>
  <c r="D29" i="14"/>
  <c r="L128" i="3"/>
  <c r="D64" i="14"/>
  <c r="D30" i="14"/>
  <c r="E23" i="20"/>
  <c r="E133" i="3"/>
  <c r="L10" i="4" s="1"/>
  <c r="M10" i="4" s="1"/>
  <c r="E131" i="3"/>
  <c r="L8" i="4" s="1"/>
  <c r="M8" i="4" s="1"/>
  <c r="I131" i="3"/>
  <c r="F131" i="3" s="1"/>
  <c r="F133" i="3"/>
  <c r="D97" i="14"/>
  <c r="O133" i="3"/>
  <c r="T23" i="20" s="1"/>
  <c r="D31" i="14"/>
  <c r="E134" i="3"/>
  <c r="L11" i="4" s="1"/>
  <c r="M11" i="4" s="1"/>
  <c r="E128" i="3"/>
  <c r="L5" i="4" s="1"/>
  <c r="M5" i="4" s="1"/>
  <c r="M14" i="4" s="1"/>
  <c r="I128" i="3"/>
  <c r="F128" i="3" s="1"/>
  <c r="F135" i="3"/>
  <c r="D138" i="14"/>
  <c r="D65" i="14"/>
  <c r="D134" i="14"/>
  <c r="D135" i="14"/>
  <c r="M15" i="4" l="1"/>
  <c r="L14" i="4"/>
  <c r="R23" i="20"/>
  <c r="F23" i="20"/>
  <c r="D23" i="20"/>
  <c r="F106" i="3"/>
  <c r="I106" i="3"/>
  <c r="L85" i="3"/>
  <c r="K85" i="3"/>
  <c r="F68" i="3"/>
  <c r="F98" i="3"/>
  <c r="I98" i="3"/>
  <c r="O79" i="3"/>
  <c r="N79" i="3"/>
  <c r="O80" i="3"/>
  <c r="N80" i="3"/>
  <c r="F79" i="3"/>
  <c r="I79" i="3"/>
  <c r="L86" i="3"/>
  <c r="K86" i="3"/>
  <c r="L78" i="3"/>
  <c r="K78" i="3"/>
  <c r="K21" i="20"/>
  <c r="D21" i="20"/>
  <c r="R78" i="3"/>
  <c r="Q78" i="3"/>
  <c r="L103" i="3"/>
  <c r="K103" i="3"/>
  <c r="L73" i="3"/>
  <c r="U97" i="3"/>
  <c r="U67" i="3"/>
  <c r="T97" i="3"/>
  <c r="W20" i="20"/>
  <c r="F82" i="3"/>
  <c r="I82" i="3"/>
  <c r="F99" i="3"/>
  <c r="I99" i="3"/>
  <c r="F102" i="3"/>
  <c r="I102" i="3"/>
  <c r="T15" i="20"/>
  <c r="T19" i="20"/>
  <c r="T20" i="20"/>
  <c r="V10" i="4"/>
  <c r="U82" i="3"/>
  <c r="T82" i="3"/>
  <c r="U78" i="3"/>
  <c r="T78" i="3"/>
  <c r="F71" i="3"/>
  <c r="X75" i="3"/>
  <c r="W105" i="3"/>
  <c r="X105" i="3"/>
  <c r="U75" i="3"/>
  <c r="T105" i="3"/>
  <c r="U105" i="3"/>
  <c r="K4" i="2"/>
  <c r="L4" i="2"/>
  <c r="L5" i="2"/>
  <c r="L6" i="2"/>
  <c r="L7" i="2"/>
  <c r="L8" i="2"/>
  <c r="L9" i="2"/>
  <c r="L10" i="2"/>
  <c r="L11" i="2"/>
  <c r="L12" i="2"/>
  <c r="L13" i="2"/>
  <c r="E78" i="3"/>
  <c r="O5" i="4"/>
  <c r="P5" i="4"/>
  <c r="V13" i="4"/>
  <c r="V9" i="4"/>
  <c r="X84" i="3"/>
  <c r="W84" i="3"/>
  <c r="R81" i="3"/>
  <c r="Q81" i="3"/>
  <c r="X85" i="3"/>
  <c r="W75" i="3"/>
  <c r="W85" i="3"/>
  <c r="X83" i="3"/>
  <c r="W83" i="3"/>
  <c r="V5" i="4"/>
  <c r="U101" i="3"/>
  <c r="T101" i="3"/>
  <c r="U71" i="3"/>
  <c r="F14" i="2"/>
  <c r="K68" i="3"/>
  <c r="L68" i="3"/>
  <c r="K98" i="3"/>
  <c r="L98" i="3"/>
  <c r="L71" i="3"/>
  <c r="K101" i="3"/>
  <c r="L101" i="3"/>
  <c r="X99" i="3"/>
  <c r="W99" i="3"/>
  <c r="X69" i="3"/>
  <c r="L82" i="3"/>
  <c r="K82" i="3"/>
  <c r="X72" i="3"/>
  <c r="W102" i="3"/>
  <c r="X102" i="3"/>
  <c r="L79" i="3"/>
  <c r="K79" i="3"/>
  <c r="J19" i="2"/>
  <c r="G14" i="2"/>
  <c r="I103" i="3"/>
  <c r="F103" i="3"/>
  <c r="R98" i="3"/>
  <c r="Q98" i="3"/>
  <c r="Q68" i="3"/>
  <c r="R68" i="3"/>
  <c r="E67" i="3"/>
  <c r="F77" i="3"/>
  <c r="O78" i="3"/>
  <c r="N78" i="3"/>
  <c r="E21" i="20"/>
  <c r="K77" i="3"/>
  <c r="L77" i="3"/>
  <c r="S21" i="20"/>
  <c r="E68" i="3"/>
  <c r="O82" i="3"/>
  <c r="N82" i="3"/>
  <c r="J13" i="4"/>
  <c r="J9" i="4"/>
  <c r="V12" i="4"/>
  <c r="F75" i="3"/>
  <c r="X71" i="3"/>
  <c r="W101" i="3"/>
  <c r="X101" i="3"/>
  <c r="N69" i="3"/>
  <c r="O69" i="3"/>
  <c r="N99" i="3"/>
  <c r="O99" i="3"/>
  <c r="R69" i="3"/>
  <c r="Q99" i="3"/>
  <c r="R99" i="3"/>
  <c r="O76" i="3"/>
  <c r="N106" i="3"/>
  <c r="O106" i="3"/>
  <c r="U79" i="3"/>
  <c r="T79" i="3"/>
  <c r="E72" i="3"/>
  <c r="L84" i="3"/>
  <c r="K84" i="3"/>
  <c r="L70" i="3"/>
  <c r="K100" i="3"/>
  <c r="L100" i="3"/>
  <c r="F72" i="3"/>
  <c r="Q69" i="3"/>
  <c r="Q79" i="3"/>
  <c r="R79" i="3"/>
  <c r="J5" i="4"/>
  <c r="I68" i="3"/>
  <c r="H98" i="3"/>
  <c r="E98" i="3"/>
  <c r="I5" i="4"/>
  <c r="U5" i="4"/>
  <c r="F5" i="2"/>
  <c r="G5" i="2"/>
  <c r="J5" i="2"/>
  <c r="K5" i="2"/>
  <c r="U12" i="4"/>
  <c r="F12" i="2"/>
  <c r="G12" i="2"/>
  <c r="J12" i="2"/>
  <c r="K12" i="2"/>
  <c r="E105" i="3"/>
  <c r="I12" i="4"/>
  <c r="J12" i="4"/>
  <c r="F67" i="3"/>
  <c r="F101" i="3"/>
  <c r="I101" i="3"/>
  <c r="W72" i="3"/>
  <c r="W82" i="3"/>
  <c r="X82" i="3"/>
  <c r="J10" i="4"/>
  <c r="E83" i="3"/>
  <c r="O10" i="4"/>
  <c r="P10" i="4"/>
  <c r="H103" i="3"/>
  <c r="E103" i="3"/>
  <c r="I10" i="4"/>
  <c r="U10" i="4"/>
  <c r="F10" i="2"/>
  <c r="G10" i="2"/>
  <c r="J10" i="2"/>
  <c r="K10" i="2"/>
  <c r="I77" i="3"/>
  <c r="R21" i="20"/>
  <c r="Y21" i="20"/>
  <c r="H106" i="3"/>
  <c r="E106" i="3"/>
  <c r="I13" i="4"/>
  <c r="U13" i="4"/>
  <c r="F13" i="2"/>
  <c r="G13" i="2"/>
  <c r="J13" i="2"/>
  <c r="K13" i="2"/>
  <c r="U70" i="3"/>
  <c r="T100" i="3"/>
  <c r="U100" i="3"/>
  <c r="I72" i="3"/>
  <c r="H102" i="3"/>
  <c r="E102" i="3"/>
  <c r="I9" i="4"/>
  <c r="U9" i="4"/>
  <c r="F9" i="2"/>
  <c r="G9" i="2"/>
  <c r="J9" i="2"/>
  <c r="K9" i="2"/>
  <c r="X70" i="3"/>
  <c r="W100" i="3"/>
  <c r="X100" i="3"/>
  <c r="O104" i="3"/>
  <c r="N104" i="3"/>
  <c r="O74" i="3"/>
  <c r="X81" i="3"/>
  <c r="W71" i="3"/>
  <c r="W81" i="3"/>
  <c r="R105" i="3"/>
  <c r="Q105" i="3"/>
  <c r="R75" i="3"/>
  <c r="O102" i="3"/>
  <c r="N102" i="3"/>
  <c r="N72" i="3"/>
  <c r="O72" i="3"/>
  <c r="F15" i="20"/>
  <c r="F19" i="20"/>
  <c r="O67" i="3"/>
  <c r="N97" i="3"/>
  <c r="O97" i="3"/>
  <c r="F20" i="20"/>
  <c r="P8" i="4"/>
  <c r="O8" i="4"/>
  <c r="E81" i="3"/>
  <c r="K8" i="2"/>
  <c r="J8" i="2"/>
  <c r="G8" i="2"/>
  <c r="F8" i="2"/>
  <c r="L83" i="3"/>
  <c r="K73" i="3"/>
  <c r="K83" i="3"/>
  <c r="J8" i="4"/>
  <c r="R101" i="3"/>
  <c r="Q101" i="3"/>
  <c r="Q71" i="3"/>
  <c r="R71" i="3"/>
  <c r="R85" i="3"/>
  <c r="Q75" i="3"/>
  <c r="Q85" i="3"/>
  <c r="F85" i="3"/>
  <c r="I85" i="3"/>
  <c r="P6" i="4"/>
  <c r="O6" i="4"/>
  <c r="H79" i="3"/>
  <c r="E79" i="3"/>
  <c r="R82" i="3"/>
  <c r="Q82" i="3"/>
  <c r="P12" i="4"/>
  <c r="O12" i="4"/>
  <c r="H85" i="3"/>
  <c r="E85" i="3"/>
  <c r="I14" i="4"/>
  <c r="O83" i="3"/>
  <c r="N83" i="3"/>
  <c r="S15" i="20"/>
  <c r="S19" i="20"/>
  <c r="S20" i="20"/>
  <c r="R104" i="3"/>
  <c r="Q104" i="3"/>
  <c r="R74" i="3"/>
  <c r="U103" i="3"/>
  <c r="T103" i="3"/>
  <c r="U73" i="3"/>
  <c r="O105" i="3"/>
  <c r="N105" i="3"/>
  <c r="O75" i="3"/>
  <c r="F80" i="3"/>
  <c r="I80" i="3"/>
  <c r="O85" i="3"/>
  <c r="N75" i="3"/>
  <c r="N85" i="3"/>
  <c r="X106" i="3"/>
  <c r="W106" i="3"/>
  <c r="X76" i="3"/>
  <c r="O86" i="3"/>
  <c r="N76" i="3"/>
  <c r="N86" i="3"/>
  <c r="V7" i="4"/>
  <c r="L105" i="3"/>
  <c r="K105" i="3"/>
  <c r="K75" i="3"/>
  <c r="L75" i="3"/>
  <c r="I104" i="3"/>
  <c r="F104" i="3"/>
  <c r="T75" i="3"/>
  <c r="T85" i="3"/>
  <c r="U85" i="3"/>
  <c r="T69" i="3"/>
  <c r="U69" i="3"/>
  <c r="T99" i="3"/>
  <c r="U99" i="3"/>
  <c r="E86" i="3"/>
  <c r="O13" i="4"/>
  <c r="P13" i="4"/>
  <c r="I76" i="3"/>
  <c r="F76" i="3"/>
  <c r="F69" i="3"/>
  <c r="U106" i="3"/>
  <c r="T106" i="3"/>
  <c r="U76" i="3"/>
  <c r="U98" i="3"/>
  <c r="T98" i="3"/>
  <c r="T68" i="3"/>
  <c r="U68" i="3"/>
  <c r="K71" i="3"/>
  <c r="K81" i="3"/>
  <c r="L81" i="3"/>
  <c r="E73" i="3"/>
  <c r="N81" i="3"/>
  <c r="O81" i="3"/>
  <c r="P15" i="4"/>
  <c r="P4" i="4"/>
  <c r="P14" i="4"/>
  <c r="W69" i="3"/>
  <c r="W79" i="3"/>
  <c r="X79" i="3"/>
  <c r="U102" i="3"/>
  <c r="T102" i="3"/>
  <c r="T72" i="3"/>
  <c r="U72" i="3"/>
  <c r="F21" i="20"/>
  <c r="N67" i="3"/>
  <c r="N77" i="3"/>
  <c r="O77" i="3"/>
  <c r="T21" i="20"/>
  <c r="F70" i="3"/>
  <c r="T71" i="3"/>
  <c r="T81" i="3"/>
  <c r="U81" i="3"/>
  <c r="X67" i="3"/>
  <c r="W97" i="3"/>
  <c r="X97" i="3"/>
  <c r="K19" i="20"/>
  <c r="D19" i="20"/>
  <c r="D15" i="20"/>
  <c r="J6" i="4"/>
  <c r="R83" i="3"/>
  <c r="Q83" i="3"/>
  <c r="X103" i="3"/>
  <c r="W103" i="3"/>
  <c r="W73" i="3"/>
  <c r="X73" i="3"/>
  <c r="O103" i="3"/>
  <c r="N73" i="3"/>
  <c r="O73" i="3"/>
  <c r="N103" i="3"/>
  <c r="K72" i="3"/>
  <c r="L72" i="3"/>
  <c r="K102" i="3"/>
  <c r="L102" i="3"/>
  <c r="R15" i="20"/>
  <c r="R19" i="20"/>
  <c r="J7" i="4"/>
  <c r="F86" i="3"/>
  <c r="H86" i="3"/>
  <c r="I86" i="3"/>
  <c r="P7" i="4"/>
  <c r="O7" i="4"/>
  <c r="H80" i="3"/>
  <c r="E80" i="3"/>
  <c r="I75" i="3"/>
  <c r="H105" i="3"/>
  <c r="I105" i="3"/>
  <c r="F105" i="3"/>
  <c r="R86" i="3"/>
  <c r="Q86" i="3"/>
  <c r="U74" i="3"/>
  <c r="T104" i="3"/>
  <c r="U104" i="3"/>
  <c r="E84" i="3"/>
  <c r="O11" i="4"/>
  <c r="P11" i="4"/>
  <c r="U86" i="3"/>
  <c r="T76" i="3"/>
  <c r="T86" i="3"/>
  <c r="Q73" i="3"/>
  <c r="R73" i="3"/>
  <c r="Q103" i="3"/>
  <c r="R103" i="3"/>
  <c r="T70" i="3"/>
  <c r="T80" i="3"/>
  <c r="U80" i="3"/>
  <c r="L104" i="3"/>
  <c r="K74" i="3"/>
  <c r="L74" i="3"/>
  <c r="K104" i="3"/>
  <c r="F100" i="3"/>
  <c r="I100" i="3"/>
  <c r="H76" i="3"/>
  <c r="E76" i="3"/>
  <c r="X104" i="3"/>
  <c r="W74" i="3"/>
  <c r="X74" i="3"/>
  <c r="W104" i="3"/>
  <c r="E15" i="20"/>
  <c r="E19" i="20"/>
  <c r="K67" i="3"/>
  <c r="L67" i="3"/>
  <c r="K97" i="3"/>
  <c r="L97" i="3"/>
  <c r="E20" i="20"/>
  <c r="O100" i="3"/>
  <c r="N70" i="3"/>
  <c r="O70" i="3"/>
  <c r="N100" i="3"/>
  <c r="K11" i="2"/>
  <c r="F11" i="2"/>
  <c r="G11" i="2"/>
  <c r="J11" i="2"/>
  <c r="J11" i="4"/>
  <c r="H83" i="3"/>
  <c r="I83" i="3"/>
  <c r="F83" i="3"/>
  <c r="H73" i="3"/>
  <c r="I73" i="3"/>
  <c r="F73" i="3"/>
  <c r="D20" i="20"/>
  <c r="K20" i="20"/>
  <c r="K69" i="3"/>
  <c r="L69" i="3"/>
  <c r="K99" i="3"/>
  <c r="L99" i="3"/>
  <c r="V14" i="4"/>
  <c r="W21" i="20"/>
  <c r="T67" i="3"/>
  <c r="T77" i="3"/>
  <c r="U77" i="3"/>
  <c r="F4" i="2"/>
  <c r="G4" i="2"/>
  <c r="J4" i="2"/>
  <c r="J14" i="2"/>
  <c r="J22" i="2"/>
  <c r="N74" i="3"/>
  <c r="N84" i="3"/>
  <c r="O84" i="3"/>
  <c r="H104" i="3"/>
  <c r="E104" i="3"/>
  <c r="I11" i="4"/>
  <c r="U11" i="4"/>
  <c r="V11" i="4"/>
  <c r="Q72" i="3"/>
  <c r="R72" i="3"/>
  <c r="Q102" i="3"/>
  <c r="R102" i="3"/>
  <c r="Q76" i="3"/>
  <c r="R76" i="3"/>
  <c r="Q106" i="3"/>
  <c r="R106" i="3"/>
  <c r="W70" i="3"/>
  <c r="W80" i="3"/>
  <c r="X80" i="3"/>
  <c r="R20" i="20"/>
  <c r="Y20" i="20"/>
  <c r="T73" i="3"/>
  <c r="T83" i="3"/>
  <c r="U83" i="3"/>
  <c r="F6" i="2"/>
  <c r="G6" i="2"/>
  <c r="J6" i="2"/>
  <c r="K6" i="2"/>
  <c r="W78" i="3"/>
  <c r="X78" i="3"/>
  <c r="G20" i="20"/>
  <c r="G19" i="20"/>
  <c r="G15" i="20"/>
  <c r="E74" i="3"/>
  <c r="E69" i="3"/>
  <c r="Q74" i="3"/>
  <c r="Q84" i="3"/>
  <c r="R84" i="3"/>
  <c r="N71" i="3"/>
  <c r="O71" i="3"/>
  <c r="N101" i="3"/>
  <c r="O101" i="3"/>
  <c r="R67" i="3"/>
  <c r="Q97" i="3"/>
  <c r="R97" i="3"/>
  <c r="U20" i="20"/>
  <c r="U19" i="20"/>
  <c r="U15" i="20"/>
  <c r="I74" i="3"/>
  <c r="F74" i="3"/>
  <c r="W76" i="3"/>
  <c r="W86" i="3"/>
  <c r="X86" i="3"/>
  <c r="N68" i="3"/>
  <c r="O68" i="3"/>
  <c r="N98" i="3"/>
  <c r="O98" i="3"/>
  <c r="H68" i="3"/>
  <c r="H78" i="3"/>
  <c r="I78" i="3"/>
  <c r="F78" i="3"/>
  <c r="E71" i="3"/>
  <c r="I71" i="3"/>
  <c r="H101" i="3"/>
  <c r="E101" i="3"/>
  <c r="I8" i="4"/>
  <c r="U8" i="4"/>
  <c r="V8" i="4"/>
  <c r="W68" i="3"/>
  <c r="X68" i="3"/>
  <c r="W98" i="3"/>
  <c r="X98" i="3"/>
  <c r="U14" i="4"/>
  <c r="H71" i="3"/>
  <c r="H81" i="3"/>
  <c r="I81" i="3"/>
  <c r="F81" i="3"/>
  <c r="K76" i="3"/>
  <c r="L76" i="3"/>
  <c r="K106" i="3"/>
  <c r="L106" i="3"/>
  <c r="H75" i="3"/>
  <c r="E75" i="3"/>
  <c r="X77" i="3"/>
  <c r="W77" i="3"/>
  <c r="F84" i="3"/>
  <c r="H74" i="3"/>
  <c r="H84" i="3"/>
  <c r="I84" i="3"/>
  <c r="J15" i="4"/>
  <c r="J4" i="4"/>
  <c r="J14" i="4"/>
  <c r="R70" i="3"/>
  <c r="Q100" i="3"/>
  <c r="R100" i="3"/>
  <c r="C7" i="7"/>
  <c r="I7" i="7"/>
  <c r="O7" i="7"/>
  <c r="C42" i="7"/>
  <c r="R7" i="7"/>
  <c r="F7" i="7"/>
  <c r="C26" i="7"/>
  <c r="E97" i="3"/>
  <c r="I4" i="4"/>
  <c r="U4" i="4"/>
  <c r="V4" i="4"/>
  <c r="V15" i="4"/>
  <c r="J17" i="2"/>
  <c r="B2" i="7"/>
  <c r="L7" i="7"/>
  <c r="E70" i="3"/>
  <c r="I67" i="3"/>
  <c r="H97" i="3"/>
  <c r="I97" i="3"/>
  <c r="F97" i="3"/>
  <c r="H70" i="3"/>
  <c r="I70" i="3"/>
  <c r="H100" i="3"/>
  <c r="E100" i="3"/>
  <c r="I7" i="4"/>
  <c r="U7" i="4"/>
  <c r="F7" i="2"/>
  <c r="G7" i="2"/>
  <c r="J7" i="2"/>
  <c r="K7" i="2"/>
  <c r="Q70" i="3"/>
  <c r="Q80" i="3"/>
  <c r="R80" i="3"/>
  <c r="H72" i="3"/>
  <c r="H82" i="3"/>
  <c r="E82" i="3"/>
  <c r="O9" i="4"/>
  <c r="P9" i="4"/>
  <c r="U21" i="20"/>
  <c r="Q67" i="3"/>
  <c r="Q77" i="3"/>
  <c r="R77" i="3"/>
  <c r="G21" i="20"/>
  <c r="H67" i="3"/>
  <c r="H77" i="3"/>
  <c r="E77" i="3"/>
  <c r="O4" i="4"/>
  <c r="O14" i="4"/>
  <c r="K70" i="3"/>
  <c r="K80" i="3"/>
  <c r="L80" i="3"/>
  <c r="H69" i="3"/>
  <c r="I69" i="3"/>
  <c r="H99" i="3"/>
  <c r="E99" i="3"/>
  <c r="I6" i="4"/>
  <c r="U6" i="4"/>
  <c r="V6" i="4"/>
  <c r="W67" i="3"/>
  <c r="T74" i="3"/>
  <c r="T84" i="3"/>
  <c r="U84" i="3"/>
</calcChain>
</file>

<file path=xl/sharedStrings.xml><?xml version="1.0" encoding="utf-8"?>
<sst xmlns="http://schemas.openxmlformats.org/spreadsheetml/2006/main" count="1688" uniqueCount="469">
  <si>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</si>
  <si>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</si>
  <si>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</si>
  <si>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</si>
  <si>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</si>
  <si>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</si>
  <si>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</si>
  <si>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</si>
  <si>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</si>
  <si>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</si>
  <si>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</si>
  <si>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</si>
  <si>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</si>
  <si>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</si>
  <si>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</si>
  <si>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</si>
  <si>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</si>
  <si>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</si>
  <si>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</si>
  <si>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</si>
  <si>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</si>
  <si>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</si>
  <si>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</si>
  <si>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</si>
  <si>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</si>
  <si>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</si>
  <si>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</si>
  <si>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</si>
  <si>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</si>
  <si>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</si>
  <si>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</si>
  <si>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</si>
  <si>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</si>
  <si>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</si>
  <si>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</si>
  <si>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</si>
  <si>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</si>
  <si>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</si>
  <si>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</si>
  <si>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</si>
  <si>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</si>
  <si>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</si>
  <si>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</si>
  <si>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</si>
  <si>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</si>
  <si>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</si>
  <si>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</si>
  <si>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</si>
  <si>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</si>
  <si>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</si>
  <si>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</si>
  <si>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</si>
  <si>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</si>
  <si>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</si>
  <si>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</si>
  <si>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</si>
  <si>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</si>
  <si>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</si>
  <si>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</si>
  <si>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</si>
  <si>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</si>
  <si>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</si>
  <si>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</si>
  <si>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</si>
  <si>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</si>
  <si>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</si>
  <si>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</si>
  <si>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</si>
  <si>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</si>
  <si>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</si>
  <si>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</si>
  <si>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</si>
  <si>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</si>
  <si>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</si>
  <si>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</si>
  <si>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</si>
  <si>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</si>
  <si>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</si>
  <si>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</si>
  <si>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</si>
  <si>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</si>
  <si>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</si>
  <si>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</si>
  <si>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</si>
  <si>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</si>
  <si>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</si>
  <si>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</si>
  <si>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</si>
  <si>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</si>
  <si>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</si>
  <si>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</si>
  <si>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</si>
  <si>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</si>
  <si>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</si>
  <si>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</si>
  <si>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</si>
  <si>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</si>
  <si>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</si>
  <si>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</si>
  <si>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</si>
  <si>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</si>
  <si>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</si>
  <si>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</si>
  <si>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</si>
  <si>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</si>
  <si>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</si>
  <si>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</si>
  <si>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</si>
  <si>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</si>
  <si>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</si>
  <si>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</si>
  <si>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</si>
  <si>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</si>
  <si>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</si>
  <si>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</si>
  <si>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</si>
  <si>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</si>
  <si>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</si>
  <si>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</si>
  <si>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</si>
  <si>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</si>
  <si>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</si>
  <si>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</si>
  <si>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</si>
  <si>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</si>
  <si>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</si>
  <si>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</si>
  <si>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</si>
  <si>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</si>
  <si>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</si>
  <si>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</si>
  <si>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</si>
  <si>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</si>
  <si>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</si>
  <si>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</si>
  <si>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</si>
  <si>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</si>
  <si>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</si>
  <si>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</si>
  <si>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</si>
  <si>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</si>
  <si>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</si>
  <si>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</si>
  <si>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</si>
  <si>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</si>
  <si>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</si>
  <si>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</si>
  <si>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</si>
  <si>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</si>
  <si>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</si>
  <si>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</si>
  <si>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</si>
  <si>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</si>
  <si>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 xml:space="preserve">   Nasadenie</t>
  </si>
  <si>
    <t>Integrácie a migrácie</t>
  </si>
  <si>
    <t xml:space="preserve">   Podora pri realizácii integrácií a migrácií IS VS 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</si>
  <si>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</si>
  <si>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</si>
  <si>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</si>
  <si>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</si>
  <si>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</si>
  <si>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</si>
  <si>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</si>
  <si>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 xml:space="preserve"> </t>
  </si>
  <si>
    <t>Modul 2</t>
  </si>
  <si>
    <t>Modul 3</t>
  </si>
  <si>
    <t>Modul 4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</si>
  <si>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</si>
  <si>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</si>
  <si>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</si>
  <si>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</si>
  <si>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</si>
  <si>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</si>
  <si>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</si>
  <si>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</si>
  <si>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</si>
  <si>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</si>
  <si>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</si>
  <si>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</si>
  <si>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</si>
  <si>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</si>
  <si>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</si>
  <si>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</si>
  <si>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</si>
  <si>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</si>
  <si>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</si>
  <si>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</si>
  <si>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</si>
  <si>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</si>
  <si>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</si>
  <si>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</si>
  <si>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</si>
  <si>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</si>
  <si>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</si>
  <si>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</si>
  <si>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</si>
  <si>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</si>
  <si>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</si>
  <si>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</si>
  <si>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</si>
  <si>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</si>
  <si>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</si>
  <si>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</si>
  <si>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</si>
  <si>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</si>
  <si>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</si>
  <si>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</si>
  <si>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</si>
  <si>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</si>
  <si>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</si>
  <si>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</si>
  <si>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</si>
  <si>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</si>
  <si>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</si>
  <si>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</si>
  <si>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</si>
  <si>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Modul 1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</si>
  <si>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</si>
  <si>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</si>
  <si>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</si>
  <si>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</si>
  <si>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</si>
  <si>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</si>
  <si>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</si>
  <si>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</si>
  <si>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</si>
  <si>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</si>
  <si>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</si>
  <si>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</si>
  <si>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</si>
  <si>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</si>
  <si>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</si>
  <si>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</si>
  <si>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</si>
  <si>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</si>
  <si>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</si>
  <si>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</si>
  <si>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</si>
  <si>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</si>
  <si>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</si>
  <si>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</si>
  <si>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</si>
  <si>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</si>
  <si>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</si>
  <si>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</si>
  <si>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</si>
  <si>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</si>
  <si>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</si>
  <si>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</si>
  <si>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</si>
  <si>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</si>
  <si>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</si>
  <si>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</si>
  <si>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</si>
  <si>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</si>
  <si>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</si>
  <si>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</si>
  <si>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</si>
  <si>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</si>
  <si>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</si>
  <si>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</si>
  <si>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</si>
  <si>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</si>
  <si>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</si>
  <si>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</si>
  <si>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</si>
  <si>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</si>
  <si>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</si>
  <si>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</si>
  <si>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</si>
  <si>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</si>
  <si>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</si>
  <si>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</si>
  <si>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</si>
  <si>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</si>
  <si>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</si>
  <si>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</si>
  <si>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</si>
  <si>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</si>
  <si>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</si>
  <si>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</si>
  <si>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</si>
  <si>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</si>
  <si>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</si>
  <si>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</si>
  <si>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</si>
  <si>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</si>
  <si>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</si>
  <si>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</si>
  <si>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</si>
  <si>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</si>
  <si>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</si>
  <si>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</si>
  <si>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</si>
  <si>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</si>
  <si>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</si>
  <si>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</si>
  <si>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</si>
  <si>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</si>
  <si>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</si>
  <si>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</si>
  <si>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</si>
  <si>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</si>
  <si>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</si>
  <si>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</si>
  <si>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</si>
  <si>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</si>
  <si>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</si>
  <si>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</si>
  <si>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</si>
  <si>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</si>
  <si>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</si>
  <si>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</si>
  <si>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</si>
  <si>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</si>
  <si>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</si>
  <si>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</si>
  <si>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</si>
  <si>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</si>
  <si>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</si>
  <si>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</si>
  <si>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</si>
  <si>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</si>
  <si>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</si>
  <si>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 xml:space="preserve">   Analýza a dizajn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</si>
  <si>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</si>
  <si>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</si>
  <si>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</si>
  <si>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</si>
  <si>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</si>
  <si>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</si>
  <si>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</si>
  <si>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</si>
  <si>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</si>
  <si>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</si>
  <si>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</si>
  <si>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</si>
  <si>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</si>
  <si>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</si>
  <si>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</si>
  <si>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</si>
  <si>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</si>
  <si>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</si>
  <si>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</si>
  <si>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</si>
  <si>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</si>
  <si>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</si>
  <si>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</si>
  <si>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</si>
  <si>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</si>
  <si>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</si>
  <si>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</si>
  <si>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</si>
  <si>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</si>
  <si>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</si>
  <si>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</si>
  <si>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</si>
  <si>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</si>
  <si>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</si>
  <si>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</si>
  <si>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</si>
  <si>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</si>
  <si>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Koncová služba 1</t>
  </si>
  <si>
    <t>Koncová služba 2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</si>
  <si>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</si>
  <si>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</si>
  <si>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</si>
  <si>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</si>
  <si>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</si>
  <si>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</si>
  <si>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</si>
  <si>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</si>
  <si>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Váha</t>
  </si>
  <si>
    <t>Tlakomer</t>
  </si>
  <si>
    <t>Smart Hodinky</t>
  </si>
  <si>
    <t>https://www.prva.sk/detail/xiaomi-mi-body-composition-scale/kk213d183918.aspx</t>
  </si>
  <si>
    <t>https://www.fitendo.sk/ihealth-track-kn-550bt-merac-krvneho-tlaku/</t>
  </si>
  <si>
    <t>https://www.hej.sk/fitness-naramok-withings-pulse-hr-2019-wam03-blk-all-int-cierny/</t>
  </si>
  <si>
    <t>Verejné obstarávanie</t>
  </si>
  <si>
    <t>Modul zberu digitálnych senzorových údajov</t>
  </si>
  <si>
    <t xml:space="preserve">   Implementácia </t>
  </si>
  <si>
    <t xml:space="preserve">   Testovanie </t>
  </si>
  <si>
    <t>Obrazový modul</t>
  </si>
  <si>
    <t>Portál pacienta a lekára</t>
  </si>
  <si>
    <t>Predikčný modul</t>
  </si>
  <si>
    <t xml:space="preserve">   Zber údajov</t>
  </si>
  <si>
    <t xml:space="preserve">   Analýza a dizajn - výskumný pracovník 1</t>
  </si>
  <si>
    <t xml:space="preserve">   Analýza a dizajn - výskumný pracovník 2</t>
  </si>
  <si>
    <t xml:space="preserve">   Analýza a dizajn - výskumný pracovník 3</t>
  </si>
  <si>
    <t xml:space="preserve">   Analýza a dizajn - výskumný pracovník 4</t>
  </si>
  <si>
    <t xml:space="preserve">   Analýza a dizajn - doktorand</t>
  </si>
  <si>
    <t xml:space="preserve">   Implementácia  - výskumný pracovník 1</t>
  </si>
  <si>
    <t xml:space="preserve">   Implementácia  - výskumný pracovník 2</t>
  </si>
  <si>
    <t xml:space="preserve">   Implementácia  - výskumný pracovník 3</t>
  </si>
  <si>
    <t xml:space="preserve">   Implementácia  - výskumný pracovník 4</t>
  </si>
  <si>
    <t xml:space="preserve">   Implementácia  - doktorand</t>
  </si>
  <si>
    <t xml:space="preserve">   Testovanie  - výskumný pracovník 1</t>
  </si>
  <si>
    <t xml:space="preserve">   Testovanie  - výskumný pracovník 2</t>
  </si>
  <si>
    <t xml:space="preserve">   Testovanie  - výskumný pracovník 3</t>
  </si>
  <si>
    <t xml:space="preserve">   Testovanie  - výskumný pracovník 4</t>
  </si>
  <si>
    <t xml:space="preserve">   Testovanie  - doktorand</t>
  </si>
  <si>
    <t xml:space="preserve">   Nasadenie - výskumný pracovník 1</t>
  </si>
  <si>
    <t xml:space="preserve">   Nasadenie - výskumný pracovník 2</t>
  </si>
  <si>
    <t xml:space="preserve">   Nasadenie - výskumný pracovník 3</t>
  </si>
  <si>
    <t xml:space="preserve">   Nasadenie - výskumný pracovník 4</t>
  </si>
  <si>
    <t xml:space="preserve">   Nasadenie - doktorand</t>
  </si>
  <si>
    <t>Klinická časť</t>
  </si>
  <si>
    <t xml:space="preserve">   Výber a školenie ambulantných lekárov</t>
  </si>
  <si>
    <t xml:space="preserve">   Sledovanie pacienta</t>
  </si>
  <si>
    <t xml:space="preserve">   Organizácia klinickej štúdie - hlavný investigátor</t>
  </si>
  <si>
    <t xml:space="preserve">   Organizácia klinickej štúdie - monitor</t>
  </si>
  <si>
    <t xml:space="preserve">   Organizácia klinickej štúdie - administratívny pracovník</t>
  </si>
  <si>
    <t>M23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</si>
  <si>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</si>
  <si>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</si>
  <si>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</si>
  <si>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</si>
  <si>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</si>
  <si>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</si>
  <si>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</si>
  <si>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</si>
  <si>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</si>
  <si>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</si>
  <si>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</si>
  <si>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</si>
  <si>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</si>
  <si>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</si>
  <si>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`</t>
  </si>
  <si>
    <t>Univerzálny telemedicínsky systém pre ambulantný manažment kardiovaskulárnych ochorení</t>
  </si>
  <si>
    <t>su_575</t>
  </si>
  <si>
    <t>www.mtf.stuba.sk</t>
  </si>
  <si>
    <t>00397687</t>
  </si>
  <si>
    <t>MUDr. Allan Böhm</t>
  </si>
  <si>
    <t>Paulínska 16</t>
  </si>
  <si>
    <t>917 01</t>
  </si>
  <si>
    <t>Slovenská technická univerzita v Bratislave
Materiálovotechnologická fakulta so sídlom v Trnave</t>
  </si>
  <si>
    <t>allan.bohm@gmail.com</t>
  </si>
  <si>
    <t>Prevádzkový HW a licencie</t>
  </si>
  <si>
    <t>Telemonitorovacie zariadenia</t>
  </si>
  <si>
    <t>Total prevádzkový HW a licencie</t>
  </si>
  <si>
    <t>Windows Server 2019 Datacenter 16 Cores</t>
  </si>
  <si>
    <t>Windows Server 2019 Device CAL</t>
  </si>
  <si>
    <t>SQL Server 2017 Standard per CAL</t>
  </si>
  <si>
    <t>SQL Server 2017 Device CAL</t>
  </si>
  <si>
    <t>Fusion Server Pro 1288H V5 Rack server</t>
  </si>
  <si>
    <t>Huawei CE6810-32T16S4Q-LI SWITCH</t>
  </si>
  <si>
    <t xml:space="preserve">Materál - senzory a elektronicke súčiastky </t>
  </si>
  <si>
    <t>https://www.software-deals.sk/windows-server-2019-datacenter-16-cores/</t>
  </si>
  <si>
    <t>https://www.software-deals.sk/windows-server-2019-device-cal/</t>
  </si>
  <si>
    <t>https://www.software-deals.sk/sql-server-2017-standard-per-cal/</t>
  </si>
  <si>
    <t>https://e.huawei.com/en/products/servers/rh-series/1288h-v5</t>
  </si>
  <si>
    <t>https://e.huawei.com/en/products/enterprise-networking/switches/data-center-switches/ce6800</t>
  </si>
  <si>
    <t>tato licencia je 48 jadier - servery maju 48 jadier</t>
  </si>
  <si>
    <t>prístupový modul pre vývojarov a spravcov systému</t>
  </si>
  <si>
    <t>SQL server - databáza</t>
  </si>
  <si>
    <t>prístupový modul pre vývojarov a spravcov databázy</t>
  </si>
  <si>
    <t>2 x 12 core nove Xeon Gold CPU a 256 GB RAM, 10 GB SFP+ siet, plus plno 1 G metaliky, plus 2 x FC, 2 x 240G M.2 ssd - boot disk , 2x 2TB SAS</t>
  </si>
  <si>
    <t>32 x 10 Gbit metalicky, 16 x 10 Gbit SFP+ a 4 x 40 Gbit QSFP - s tym ze je tam 10 SFP+ multimode 0.3 km nahodenych a 10 m LC/LC kable.</t>
  </si>
  <si>
    <t>Materál - senzory a elektronicke súčiastky pre tvorbu prototyp inteligentného senzorického zariadenia</t>
  </si>
  <si>
    <t>Koncová služba 3</t>
  </si>
  <si>
    <t xml:space="preserve"> Koncová služba 4</t>
  </si>
  <si>
    <t>Modul 5</t>
  </si>
  <si>
    <t>Modul 6</t>
  </si>
  <si>
    <t xml:space="preserve"> Koncová služba 5</t>
  </si>
  <si>
    <t xml:space="preserve"> Koncová služba 6</t>
  </si>
  <si>
    <t>menšia uhlíková stopa- menej cestovania pacientov ku lekárovi, resp. lekára ku pacientovi</t>
  </si>
  <si>
    <t>1x projektový manažér a 1x manažér pre publicitu</t>
  </si>
  <si>
    <t>Total telemonitorovacie zariadenia</t>
  </si>
  <si>
    <t>Modul univerzálneho úložiska klinických údajov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</si>
</sst>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_ ;\-#,##0;\-;@"/>
    <numFmt numFmtId="169" formatCode="0.00;\-0.00;\-;@"/>
    <numFmt numFmtId="170" formatCode="#,##0.00_ ;\-#,##0.00\ "/>
    <numFmt numFmtId="171" formatCode="#,##0_ ;\-#,##0\ 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5" tint="-0.249977111117893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</borders>
  <cellStyleXfs count="9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2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3" fontId="7" fillId="4" borderId="42" xfId="2" applyNumberFormat="1" applyBorder="1" applyAlignment="1">
      <alignment horizontal="right" vertical="top" wrapText="1"/>
    </xf>
    <xf numFmtId="0" fontId="13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2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7" xfId="2" applyNumberFormat="1" applyBorder="1" applyAlignment="1">
      <alignment horizontal="righ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80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81" xfId="2" applyNumberFormat="1" applyBorder="1" applyAlignment="1">
      <alignment horizontal="right" vertical="top" wrapText="1"/>
    </xf>
    <xf numFmtId="4" fontId="7" fillId="4" borderId="82" xfId="2" applyNumberFormat="1" applyBorder="1" applyAlignment="1">
      <alignment horizontal="right" vertical="top" wrapText="1"/>
    </xf>
    <xf numFmtId="4" fontId="7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72" xfId="2" applyNumberFormat="1" applyBorder="1" applyAlignment="1">
      <alignment horizontal="right" vertical="top" wrapText="1"/>
    </xf>
    <xf numFmtId="3" fontId="7" fillId="4" borderId="73" xfId="2" applyNumberFormat="1" applyBorder="1" applyAlignment="1">
      <alignment horizontal="right" vertical="top" wrapText="1"/>
    </xf>
    <xf numFmtId="3" fontId="7" fillId="4" borderId="74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9" fillId="0" borderId="0" xfId="0" applyFont="1"/>
    <xf numFmtId="49" fontId="29" fillId="0" borderId="0" xfId="0" applyNumberFormat="1" applyFont="1"/>
    <xf numFmtId="3" fontId="7" fillId="4" borderId="73" xfId="2" applyNumberFormat="1" applyBorder="1"/>
    <xf numFmtId="0" fontId="27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wrapText="1"/>
    </xf>
    <xf numFmtId="0" fontId="27" fillId="0" borderId="0" xfId="0" applyFont="1" applyAlignment="1"/>
    <xf numFmtId="0" fontId="28" fillId="0" borderId="0" xfId="0" applyFont="1" applyBorder="1" applyAlignment="1"/>
    <xf numFmtId="0" fontId="0" fillId="0" borderId="0" xfId="0" applyBorder="1"/>
    <xf numFmtId="0" fontId="29" fillId="0" borderId="0" xfId="0" applyFont="1" applyBorder="1" applyAlignment="1"/>
    <xf numFmtId="0" fontId="9" fillId="7" borderId="69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7" fillId="4" borderId="82" xfId="2" applyNumberFormat="1" applyBorder="1" applyAlignment="1">
      <alignment horizontal="right"/>
    </xf>
    <xf numFmtId="3" fontId="7" fillId="4" borderId="83" xfId="2" applyNumberFormat="1" applyBorder="1" applyAlignment="1">
      <alignment horizontal="right"/>
    </xf>
    <xf numFmtId="3" fontId="7" fillId="4" borderId="69" xfId="2" applyNumberFormat="1" applyBorder="1"/>
    <xf numFmtId="3" fontId="7" fillId="4" borderId="30" xfId="2" applyNumberFormat="1" applyBorder="1"/>
    <xf numFmtId="3" fontId="7" fillId="4" borderId="90" xfId="2" applyNumberFormat="1" applyBorder="1"/>
    <xf numFmtId="0" fontId="26" fillId="0" borderId="14" xfId="0" applyFont="1" applyBorder="1" applyAlignment="1"/>
    <xf numFmtId="0" fontId="26" fillId="0" borderId="23" xfId="0" applyFont="1" applyBorder="1" applyAlignment="1"/>
    <xf numFmtId="0" fontId="28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7" fillId="4" borderId="93" xfId="2" applyNumberFormat="1" applyBorder="1"/>
    <xf numFmtId="3" fontId="7" fillId="4" borderId="78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4" xfId="2" applyNumberFormat="1" applyBorder="1"/>
    <xf numFmtId="3" fontId="12" fillId="5" borderId="84" xfId="3" applyNumberFormat="1" applyFont="1" applyBorder="1" applyAlignment="1">
      <alignment vertical="top" wrapText="1"/>
    </xf>
    <xf numFmtId="3" fontId="12" fillId="5" borderId="53" xfId="3" applyNumberFormat="1" applyFont="1" applyBorder="1" applyAlignment="1">
      <alignment vertical="top" wrapText="1"/>
    </xf>
    <xf numFmtId="3" fontId="12" fillId="5" borderId="54" xfId="3" applyNumberFormat="1" applyFont="1" applyBorder="1" applyAlignment="1">
      <alignment vertical="top" wrapText="1"/>
    </xf>
    <xf numFmtId="3" fontId="12" fillId="5" borderId="41" xfId="3" applyNumberFormat="1" applyFont="1" applyBorder="1" applyAlignment="1">
      <alignment vertical="top" wrapText="1"/>
    </xf>
    <xf numFmtId="3" fontId="12" fillId="5" borderId="17" xfId="3" applyNumberFormat="1" applyFont="1" applyBorder="1" applyAlignment="1">
      <alignment vertical="top" wrapText="1"/>
    </xf>
    <xf numFmtId="3" fontId="12" fillId="5" borderId="55" xfId="3" applyNumberFormat="1" applyFont="1" applyBorder="1" applyAlignment="1">
      <alignment vertical="top" wrapText="1"/>
    </xf>
    <xf numFmtId="3" fontId="12" fillId="5" borderId="85" xfId="3" applyNumberFormat="1" applyFont="1" applyBorder="1" applyAlignment="1">
      <alignment vertical="top" wrapText="1"/>
    </xf>
    <xf numFmtId="3" fontId="12" fillId="5" borderId="56" xfId="3" applyNumberFormat="1" applyFont="1" applyBorder="1" applyAlignment="1">
      <alignment vertical="top" wrapText="1"/>
    </xf>
    <xf numFmtId="3" fontId="12" fillId="5" borderId="57" xfId="3" applyNumberFormat="1" applyFont="1" applyBorder="1" applyAlignment="1">
      <alignment vertical="top" wrapText="1"/>
    </xf>
    <xf numFmtId="3" fontId="12" fillId="5" borderId="84" xfId="3" applyNumberFormat="1" applyFont="1" applyBorder="1" applyAlignment="1">
      <alignment horizontal="right" vertical="top" wrapText="1"/>
    </xf>
    <xf numFmtId="3" fontId="12" fillId="5" borderId="53" xfId="3" applyNumberFormat="1" applyFont="1" applyBorder="1" applyAlignment="1">
      <alignment horizontal="right" vertical="top" wrapText="1"/>
    </xf>
    <xf numFmtId="3" fontId="12" fillId="5" borderId="41" xfId="3" applyNumberFormat="1" applyFont="1" applyBorder="1" applyAlignment="1">
      <alignment horizontal="right" vertical="top" wrapText="1"/>
    </xf>
    <xf numFmtId="3" fontId="12" fillId="5" borderId="17" xfId="3" applyNumberFormat="1" applyFont="1" applyBorder="1" applyAlignment="1">
      <alignment horizontal="right" vertical="top" wrapText="1"/>
    </xf>
    <xf numFmtId="3" fontId="12" fillId="5" borderId="85" xfId="3" applyNumberFormat="1" applyFont="1" applyBorder="1" applyAlignment="1">
      <alignment horizontal="right" vertical="top" wrapText="1"/>
    </xf>
    <xf numFmtId="3" fontId="12" fillId="5" borderId="56" xfId="3" applyNumberFormat="1" applyFont="1" applyBorder="1" applyAlignment="1">
      <alignment horizontal="right" vertical="top" wrapText="1"/>
    </xf>
    <xf numFmtId="3" fontId="12" fillId="5" borderId="54" xfId="3" applyNumberFormat="1" applyFont="1" applyBorder="1" applyAlignment="1">
      <alignment horizontal="right" vertical="top" wrapText="1"/>
    </xf>
    <xf numFmtId="3" fontId="12" fillId="5" borderId="55" xfId="3" applyNumberFormat="1" applyFont="1" applyBorder="1" applyAlignment="1">
      <alignment horizontal="right" vertical="top" wrapText="1"/>
    </xf>
    <xf numFmtId="3" fontId="12" fillId="5" borderId="57" xfId="3" applyNumberFormat="1" applyFont="1" applyBorder="1" applyAlignment="1">
      <alignment horizontal="right" vertical="top" wrapText="1"/>
    </xf>
    <xf numFmtId="3" fontId="7" fillId="4" borderId="95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45" xfId="2" applyNumberFormat="1" applyBorder="1" applyAlignment="1">
      <alignment vertical="top" wrapText="1"/>
    </xf>
    <xf numFmtId="3" fontId="7" fillId="4" borderId="96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3" fontId="7" fillId="4" borderId="37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34" fillId="12" borderId="80" xfId="0" applyFont="1" applyFill="1" applyBorder="1" applyAlignment="1">
      <alignment vertical="top"/>
    </xf>
    <xf numFmtId="0" fontId="34" fillId="12" borderId="0" xfId="0" applyFont="1" applyFill="1" applyBorder="1" applyAlignment="1">
      <alignment vertical="top"/>
    </xf>
    <xf numFmtId="0" fontId="34" fillId="12" borderId="24" xfId="0" applyFont="1" applyFill="1" applyBorder="1" applyAlignment="1">
      <alignment vertical="top"/>
    </xf>
    <xf numFmtId="0" fontId="34" fillId="12" borderId="6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 wrapText="1"/>
    </xf>
    <xf numFmtId="0" fontId="33" fillId="0" borderId="0" xfId="0" applyFont="1" applyBorder="1"/>
    <xf numFmtId="0" fontId="33" fillId="0" borderId="0" xfId="0" applyFont="1" applyFill="1" applyBorder="1" applyAlignment="1">
      <alignment horizontal="left"/>
    </xf>
    <xf numFmtId="0" fontId="39" fillId="14" borderId="29" xfId="0" applyFont="1" applyFill="1" applyBorder="1"/>
    <xf numFmtId="1" fontId="39" fillId="0" borderId="0" xfId="0" applyNumberFormat="1" applyFont="1" applyFill="1" applyBorder="1"/>
    <xf numFmtId="0" fontId="33" fillId="0" borderId="0" xfId="0" applyFont="1" applyFill="1"/>
    <xf numFmtId="0" fontId="40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6" borderId="87" xfId="0" applyFont="1" applyFill="1" applyBorder="1" applyAlignment="1">
      <alignment horizontal="center" vertical="top" wrapText="1"/>
    </xf>
    <xf numFmtId="0" fontId="2" fillId="6" borderId="60" xfId="0" applyFont="1" applyFill="1" applyBorder="1" applyAlignment="1">
      <alignment horizontal="center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82" xfId="2" applyNumberFormat="1" applyFont="1" applyBorder="1" applyAlignment="1">
      <alignment horizontal="right"/>
    </xf>
    <xf numFmtId="3" fontId="7" fillId="4" borderId="93" xfId="2" applyNumberFormat="1" applyFont="1" applyBorder="1"/>
    <xf numFmtId="3" fontId="7" fillId="4" borderId="36" xfId="2" applyNumberFormat="1" applyFont="1" applyBorder="1"/>
    <xf numFmtId="3" fontId="7" fillId="4" borderId="78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3" xfId="2" applyNumberFormat="1" applyFont="1" applyBorder="1" applyAlignment="1">
      <alignment horizontal="right"/>
    </xf>
    <xf numFmtId="3" fontId="7" fillId="4" borderId="69" xfId="2" applyNumberFormat="1" applyFont="1" applyBorder="1"/>
    <xf numFmtId="3" fontId="7" fillId="4" borderId="88" xfId="2" applyNumberFormat="1" applyFont="1" applyBorder="1"/>
    <xf numFmtId="3" fontId="7" fillId="4" borderId="73" xfId="2" applyNumberFormat="1" applyFont="1" applyBorder="1"/>
    <xf numFmtId="3" fontId="7" fillId="4" borderId="90" xfId="2" applyNumberFormat="1" applyFont="1" applyBorder="1"/>
    <xf numFmtId="3" fontId="7" fillId="4" borderId="30" xfId="2" applyNumberFormat="1" applyFont="1" applyBorder="1"/>
    <xf numFmtId="3" fontId="7" fillId="4" borderId="102" xfId="2" applyNumberFormat="1" applyFont="1" applyBorder="1"/>
    <xf numFmtId="3" fontId="7" fillId="4" borderId="16" xfId="2" applyNumberFormat="1" applyFont="1" applyBorder="1"/>
    <xf numFmtId="4" fontId="7" fillId="4" borderId="103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105" xfId="2" applyNumberFormat="1" applyBorder="1" applyAlignment="1">
      <alignment horizontal="right" vertical="top" wrapText="1"/>
    </xf>
    <xf numFmtId="0" fontId="8" fillId="0" borderId="8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7" fillId="4" borderId="118" xfId="2" applyNumberFormat="1" applyBorder="1" applyAlignment="1">
      <alignment horizontal="right" vertical="top" wrapText="1"/>
    </xf>
    <xf numFmtId="4" fontId="7" fillId="4" borderId="117" xfId="2" applyNumberFormat="1" applyBorder="1" applyAlignment="1">
      <alignment horizontal="right" vertical="top" wrapText="1"/>
    </xf>
    <xf numFmtId="2" fontId="33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" fontId="44" fillId="4" borderId="118" xfId="2" applyNumberFormat="1" applyFont="1" applyBorder="1" applyAlignment="1">
      <alignment horizontal="left" vertical="center" wrapText="1"/>
    </xf>
    <xf numFmtId="4" fontId="7" fillId="15" borderId="117" xfId="2" applyNumberFormat="1" applyFill="1" applyBorder="1" applyAlignment="1">
      <alignment horizontal="right" vertical="center" wrapText="1"/>
    </xf>
    <xf numFmtId="167" fontId="43" fillId="15" borderId="117" xfId="4" applyNumberFormat="1" applyFont="1" applyFill="1" applyBorder="1" applyAlignment="1">
      <alignment horizontal="right" vertical="center" wrapText="1"/>
    </xf>
    <xf numFmtId="3" fontId="43" fillId="15" borderId="117" xfId="4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4" fontId="46" fillId="9" borderId="117" xfId="2" applyNumberFormat="1" applyFont="1" applyFill="1" applyBorder="1" applyAlignment="1">
      <alignment horizontal="right" vertical="center" wrapText="1"/>
    </xf>
    <xf numFmtId="167" fontId="47" fillId="9" borderId="117" xfId="4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3" fontId="47" fillId="9" borderId="117" xfId="4" applyNumberFormat="1" applyFont="1" applyFill="1" applyBorder="1" applyAlignment="1">
      <alignment horizontal="right" vertical="center" wrapText="1"/>
    </xf>
    <xf numFmtId="2" fontId="3" fillId="17" borderId="80" xfId="1" applyNumberFormat="1" applyFont="1" applyFill="1" applyBorder="1" applyAlignment="1">
      <alignment vertical="top" wrapText="1"/>
    </xf>
    <xf numFmtId="1" fontId="49" fillId="3" borderId="5" xfId="1" applyNumberFormat="1" applyFont="1" applyBorder="1" applyAlignment="1">
      <alignment horizontal="right" vertical="top" wrapText="1"/>
    </xf>
    <xf numFmtId="0" fontId="30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61" xfId="0" applyFont="1" applyBorder="1" applyAlignment="1"/>
    <xf numFmtId="0" fontId="8" fillId="0" borderId="120" xfId="0" applyFont="1" applyBorder="1" applyAlignment="1"/>
    <xf numFmtId="0" fontId="0" fillId="0" borderId="121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0" fillId="0" borderId="6" xfId="0" applyFont="1" applyBorder="1"/>
    <xf numFmtId="0" fontId="32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8" fillId="10" borderId="19" xfId="4" applyFont="1" applyFill="1" applyBorder="1" applyAlignment="1">
      <alignment wrapText="1"/>
    </xf>
    <xf numFmtId="9" fontId="8" fillId="10" borderId="123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23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22" xfId="0" applyFont="1" applyFill="1" applyBorder="1" applyAlignment="1">
      <alignment horizontal="right"/>
    </xf>
    <xf numFmtId="0" fontId="8" fillId="10" borderId="116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23" xfId="4" applyFont="1" applyFill="1" applyBorder="1" applyAlignment="1">
      <alignment wrapText="1"/>
    </xf>
    <xf numFmtId="9" fontId="8" fillId="19" borderId="124" xfId="4" applyFont="1" applyFill="1" applyBorder="1" applyAlignment="1">
      <alignment wrapText="1"/>
    </xf>
    <xf numFmtId="9" fontId="8" fillId="19" borderId="116" xfId="4" applyFont="1" applyFill="1" applyBorder="1" applyAlignment="1">
      <alignment wrapText="1"/>
    </xf>
    <xf numFmtId="0" fontId="39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4" fillId="12" borderId="13" xfId="0" applyFont="1" applyFill="1" applyBorder="1" applyAlignment="1">
      <alignment horizontal="center" vertical="center" wrapText="1"/>
    </xf>
    <xf numFmtId="0" fontId="36" fillId="17" borderId="135" xfId="0" applyFont="1" applyFill="1" applyBorder="1" applyAlignment="1">
      <alignment vertical="center"/>
    </xf>
    <xf numFmtId="0" fontId="36" fillId="17" borderId="134" xfId="0" applyFont="1" applyFill="1" applyBorder="1" applyAlignment="1">
      <alignment vertical="center"/>
    </xf>
    <xf numFmtId="0" fontId="34" fillId="12" borderId="23" xfId="0" applyFont="1" applyFill="1" applyBorder="1" applyAlignment="1">
      <alignment vertical="center"/>
    </xf>
    <xf numFmtId="0" fontId="34" fillId="12" borderId="8" xfId="0" applyFont="1" applyFill="1" applyBorder="1" applyAlignment="1">
      <alignment vertical="center" wrapText="1"/>
    </xf>
    <xf numFmtId="0" fontId="34" fillId="12" borderId="14" xfId="0" applyFont="1" applyFill="1" applyBorder="1" applyAlignment="1">
      <alignment vertical="center"/>
    </xf>
    <xf numFmtId="0" fontId="34" fillId="12" borderId="13" xfId="0" applyFont="1" applyFill="1" applyBorder="1" applyAlignment="1">
      <alignment vertical="center"/>
    </xf>
    <xf numFmtId="0" fontId="34" fillId="12" borderId="14" xfId="0" applyFont="1" applyFill="1" applyBorder="1" applyAlignment="1">
      <alignment horizontal="center" vertical="center" wrapText="1"/>
    </xf>
    <xf numFmtId="0" fontId="34" fillId="12" borderId="23" xfId="0" applyFont="1" applyFill="1" applyBorder="1" applyAlignment="1">
      <alignment horizontal="center" vertical="center" wrapText="1"/>
    </xf>
    <xf numFmtId="0" fontId="34" fillId="12" borderId="24" xfId="0" applyFont="1" applyFill="1" applyBorder="1" applyAlignment="1">
      <alignment horizontal="center" vertical="center" wrapText="1"/>
    </xf>
    <xf numFmtId="0" fontId="34" fillId="12" borderId="0" xfId="0" applyFont="1" applyFill="1" applyBorder="1" applyAlignment="1">
      <alignment horizontal="center" vertical="center" wrapText="1"/>
    </xf>
    <xf numFmtId="0" fontId="39" fillId="14" borderId="26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center" vertical="center" wrapText="1"/>
    </xf>
    <xf numFmtId="2" fontId="39" fillId="14" borderId="30" xfId="0" applyNumberFormat="1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center" vertical="top" wrapText="1"/>
    </xf>
    <xf numFmtId="0" fontId="34" fillId="12" borderId="14" xfId="0" applyFont="1" applyFill="1" applyBorder="1" applyAlignment="1">
      <alignment horizontal="center" vertical="center"/>
    </xf>
    <xf numFmtId="0" fontId="34" fillId="12" borderId="23" xfId="0" applyFont="1" applyFill="1" applyBorder="1" applyAlignment="1">
      <alignment horizontal="center" vertical="center"/>
    </xf>
    <xf numFmtId="0" fontId="34" fillId="12" borderId="24" xfId="0" applyFont="1" applyFill="1" applyBorder="1" applyAlignment="1">
      <alignment horizontal="center" vertical="center"/>
    </xf>
    <xf numFmtId="0" fontId="34" fillId="12" borderId="0" xfId="0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center" vertical="center"/>
    </xf>
    <xf numFmtId="0" fontId="39" fillId="14" borderId="29" xfId="0" applyFont="1" applyFill="1" applyBorder="1" applyAlignment="1">
      <alignment horizontal="center" vertical="center"/>
    </xf>
    <xf numFmtId="0" fontId="33" fillId="17" borderId="130" xfId="0" applyFont="1" applyFill="1" applyBorder="1" applyAlignment="1">
      <alignment horizontal="center" vertical="center"/>
    </xf>
    <xf numFmtId="0" fontId="33" fillId="17" borderId="133" xfId="0" applyFont="1" applyFill="1" applyBorder="1" applyAlignment="1">
      <alignment horizontal="center" vertical="center"/>
    </xf>
    <xf numFmtId="0" fontId="34" fillId="12" borderId="8" xfId="0" applyFont="1" applyFill="1" applyBorder="1" applyAlignment="1">
      <alignment horizontal="left" vertical="center"/>
    </xf>
    <xf numFmtId="0" fontId="34" fillId="12" borderId="23" xfId="0" applyFont="1" applyFill="1" applyBorder="1" applyAlignment="1">
      <alignment horizontal="left" vertical="center"/>
    </xf>
    <xf numFmtId="0" fontId="38" fillId="17" borderId="135" xfId="0" applyFont="1" applyFill="1" applyBorder="1" applyAlignment="1">
      <alignment horizontal="left" vertical="center"/>
    </xf>
    <xf numFmtId="0" fontId="36" fillId="17" borderId="135" xfId="0" applyFont="1" applyFill="1" applyBorder="1" applyAlignment="1">
      <alignment horizontal="left" vertical="center"/>
    </xf>
    <xf numFmtId="0" fontId="37" fillId="17" borderId="135" xfId="0" applyFont="1" applyFill="1" applyBorder="1" applyAlignment="1">
      <alignment horizontal="left" vertical="center"/>
    </xf>
    <xf numFmtId="0" fontId="39" fillId="14" borderId="15" xfId="0" applyFont="1" applyFill="1" applyBorder="1" applyAlignment="1">
      <alignment horizontal="left" vertical="center"/>
    </xf>
    <xf numFmtId="3" fontId="7" fillId="4" borderId="143" xfId="2" applyNumberFormat="1" applyBorder="1" applyAlignment="1">
      <alignment horizontal="right" vertical="top" wrapText="1"/>
    </xf>
    <xf numFmtId="3" fontId="12" fillId="5" borderId="100" xfId="3" applyNumberFormat="1" applyFont="1" applyBorder="1" applyAlignment="1">
      <alignment horizontal="right" vertical="top" wrapText="1"/>
    </xf>
    <xf numFmtId="3" fontId="12" fillId="5" borderId="144" xfId="3" applyNumberFormat="1" applyFont="1" applyBorder="1" applyAlignment="1">
      <alignment horizontal="right" vertical="top" wrapText="1"/>
    </xf>
    <xf numFmtId="3" fontId="12" fillId="5" borderId="145" xfId="3" applyNumberFormat="1" applyFont="1" applyBorder="1" applyAlignment="1">
      <alignment horizontal="right" vertical="top" wrapText="1"/>
    </xf>
    <xf numFmtId="3" fontId="7" fillId="4" borderId="146" xfId="2" applyNumberFormat="1" applyBorder="1" applyAlignment="1">
      <alignment vertical="top" wrapText="1"/>
    </xf>
    <xf numFmtId="3" fontId="12" fillId="5" borderId="100" xfId="3" applyNumberFormat="1" applyFont="1" applyBorder="1" applyAlignment="1">
      <alignment vertical="top" wrapText="1"/>
    </xf>
    <xf numFmtId="3" fontId="12" fillId="5" borderId="144" xfId="3" applyNumberFormat="1" applyFont="1" applyBorder="1" applyAlignment="1">
      <alignment vertical="top" wrapText="1"/>
    </xf>
    <xf numFmtId="3" fontId="12" fillId="5" borderId="145" xfId="3" applyNumberFormat="1" applyFont="1" applyBorder="1" applyAlignment="1">
      <alignment vertical="top" wrapText="1"/>
    </xf>
    <xf numFmtId="3" fontId="7" fillId="4" borderId="106" xfId="2" applyNumberFormat="1" applyBorder="1" applyAlignment="1">
      <alignment horizontal="right" vertical="top" wrapText="1"/>
    </xf>
    <xf numFmtId="3" fontId="7" fillId="4" borderId="108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9" xfId="0" applyFont="1" applyBorder="1" applyAlignment="1">
      <alignment horizontal="center" vertical="center" wrapText="1"/>
    </xf>
    <xf numFmtId="0" fontId="31" fillId="0" borderId="150" xfId="0" applyFont="1" applyBorder="1" applyAlignment="1">
      <alignment horizontal="center" wrapText="1"/>
    </xf>
    <xf numFmtId="0" fontId="31" fillId="0" borderId="152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5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47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47" xfId="0" applyFont="1" applyBorder="1" applyAlignment="1">
      <alignment horizontal="center" vertical="center" wrapText="1"/>
    </xf>
    <xf numFmtId="0" fontId="0" fillId="0" borderId="148" xfId="0" applyFont="1" applyBorder="1" applyAlignment="1">
      <alignment horizontal="center" vertical="center" wrapText="1"/>
    </xf>
    <xf numFmtId="0" fontId="0" fillId="17" borderId="113" xfId="0" applyFill="1" applyBorder="1"/>
    <xf numFmtId="0" fontId="0" fillId="17" borderId="114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13" xfId="0" applyFill="1" applyBorder="1" applyAlignment="1">
      <alignment horizontal="center"/>
    </xf>
    <xf numFmtId="0" fontId="31" fillId="0" borderId="149" xfId="0" applyFont="1" applyBorder="1" applyAlignment="1">
      <alignment horizontal="center" wrapText="1"/>
    </xf>
    <xf numFmtId="0" fontId="0" fillId="17" borderId="124" xfId="0" applyFill="1" applyBorder="1" applyAlignment="1">
      <alignment horizontal="center"/>
    </xf>
    <xf numFmtId="0" fontId="32" fillId="9" borderId="69" xfId="0" applyFont="1" applyFill="1" applyBorder="1" applyAlignment="1">
      <alignment horizontal="left" vertical="top"/>
    </xf>
    <xf numFmtId="0" fontId="0" fillId="17" borderId="153" xfId="0" applyFill="1" applyBorder="1" applyAlignment="1"/>
    <xf numFmtId="0" fontId="0" fillId="17" borderId="147" xfId="0" applyFill="1" applyBorder="1" applyAlignment="1">
      <alignment horizontal="left"/>
    </xf>
    <xf numFmtId="0" fontId="0" fillId="17" borderId="147" xfId="0" applyFill="1" applyBorder="1" applyAlignment="1">
      <alignment horizontal="center"/>
    </xf>
    <xf numFmtId="0" fontId="0" fillId="17" borderId="148" xfId="0" applyFill="1" applyBorder="1"/>
    <xf numFmtId="0" fontId="31" fillId="0" borderId="151" xfId="0" applyFont="1" applyBorder="1" applyAlignment="1">
      <alignment wrapText="1"/>
    </xf>
    <xf numFmtId="0" fontId="0" fillId="17" borderId="123" xfId="0" applyFill="1" applyBorder="1" applyAlignment="1">
      <alignment horizontal="center"/>
    </xf>
    <xf numFmtId="0" fontId="0" fillId="17" borderId="125" xfId="0" applyFill="1" applyBorder="1" applyAlignment="1">
      <alignment horizontal="center"/>
    </xf>
    <xf numFmtId="0" fontId="0" fillId="17" borderId="125" xfId="0" applyFill="1" applyBorder="1"/>
    <xf numFmtId="0" fontId="31" fillId="0" borderId="29" xfId="0" applyFont="1" applyBorder="1" applyAlignment="1">
      <alignment horizontal="center" wrapText="1"/>
    </xf>
    <xf numFmtId="0" fontId="0" fillId="17" borderId="153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5" fillId="0" borderId="0" xfId="0" applyFont="1"/>
    <xf numFmtId="2" fontId="39" fillId="14" borderId="69" xfId="0" applyNumberFormat="1" applyFont="1" applyFill="1" applyBorder="1" applyAlignment="1">
      <alignment horizontal="center" vertical="center"/>
    </xf>
    <xf numFmtId="2" fontId="39" fillId="14" borderId="29" xfId="0" applyNumberFormat="1" applyFont="1" applyFill="1" applyBorder="1" applyAlignment="1">
      <alignment horizontal="center" vertical="center"/>
    </xf>
    <xf numFmtId="0" fontId="34" fillId="12" borderId="80" xfId="0" applyFont="1" applyFill="1" applyBorder="1" applyAlignment="1">
      <alignment horizontal="center" vertical="top" wrapText="1"/>
    </xf>
    <xf numFmtId="0" fontId="34" fillId="12" borderId="6" xfId="0" applyFont="1" applyFill="1" applyBorder="1" applyAlignment="1">
      <alignment vertical="center"/>
    </xf>
    <xf numFmtId="0" fontId="34" fillId="12" borderId="0" xfId="0" applyFont="1" applyFill="1" applyBorder="1" applyAlignment="1">
      <alignment vertical="center"/>
    </xf>
    <xf numFmtId="0" fontId="34" fillId="12" borderId="24" xfId="0" applyFont="1" applyFill="1" applyBorder="1" applyAlignment="1">
      <alignment vertical="center"/>
    </xf>
    <xf numFmtId="0" fontId="34" fillId="12" borderId="80" xfId="0" applyFont="1" applyFill="1" applyBorder="1" applyAlignment="1">
      <alignment vertical="center" wrapText="1"/>
    </xf>
    <xf numFmtId="0" fontId="8" fillId="9" borderId="154" xfId="0" applyFont="1" applyFill="1" applyBorder="1"/>
    <xf numFmtId="0" fontId="8" fillId="9" borderId="150" xfId="0" applyFont="1" applyFill="1" applyBorder="1"/>
    <xf numFmtId="0" fontId="8" fillId="9" borderId="152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1" fillId="17" borderId="22" xfId="0" applyFont="1" applyFill="1" applyBorder="1"/>
    <xf numFmtId="0" fontId="41" fillId="17" borderId="156" xfId="0" applyFont="1" applyFill="1" applyBorder="1" applyAlignment="1">
      <alignment horizontal="center" vertical="center"/>
    </xf>
    <xf numFmtId="0" fontId="41" fillId="17" borderId="157" xfId="0" applyFont="1" applyFill="1" applyBorder="1" applyAlignment="1">
      <alignment horizontal="center" vertical="center"/>
    </xf>
    <xf numFmtId="0" fontId="41" fillId="17" borderId="158" xfId="0" applyFont="1" applyFill="1" applyBorder="1" applyAlignment="1">
      <alignment horizontal="center" vertical="center"/>
    </xf>
    <xf numFmtId="0" fontId="41" fillId="17" borderId="159" xfId="0" applyFont="1" applyFill="1" applyBorder="1" applyAlignment="1">
      <alignment horizontal="center" vertical="center"/>
    </xf>
    <xf numFmtId="0" fontId="41" fillId="17" borderId="160" xfId="0" applyFont="1" applyFill="1" applyBorder="1" applyAlignment="1">
      <alignment horizontal="center" vertical="center"/>
    </xf>
    <xf numFmtId="0" fontId="41" fillId="17" borderId="161" xfId="0" applyFont="1" applyFill="1" applyBorder="1" applyAlignment="1">
      <alignment horizontal="center" vertical="center"/>
    </xf>
    <xf numFmtId="0" fontId="41" fillId="17" borderId="162" xfId="0" applyFont="1" applyFill="1" applyBorder="1" applyAlignment="1">
      <alignment horizontal="center" vertical="center"/>
    </xf>
    <xf numFmtId="0" fontId="41" fillId="17" borderId="163" xfId="0" applyFont="1" applyFill="1" applyBorder="1" applyAlignment="1">
      <alignment horizontal="center" vertical="center"/>
    </xf>
    <xf numFmtId="0" fontId="41" fillId="17" borderId="164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58" fillId="21" borderId="114" xfId="6" applyFont="1" applyFill="1" applyBorder="1" applyAlignment="1">
      <alignment vertical="center"/>
    </xf>
    <xf numFmtId="0" fontId="58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60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25" xfId="0" applyFont="1" applyFill="1" applyBorder="1" applyProtection="1"/>
    <xf numFmtId="0" fontId="8" fillId="19" borderId="34" xfId="0" applyFont="1" applyFill="1" applyBorder="1" applyProtection="1"/>
    <xf numFmtId="0" fontId="8" fillId="19" borderId="113" xfId="0" applyFont="1" applyFill="1" applyBorder="1" applyProtection="1"/>
    <xf numFmtId="166" fontId="8" fillId="19" borderId="22" xfId="5" applyNumberFormat="1" applyFont="1" applyFill="1" applyBorder="1" applyProtection="1"/>
    <xf numFmtId="166" fontId="8" fillId="19" borderId="125" xfId="5" applyNumberFormat="1" applyFont="1" applyFill="1" applyBorder="1" applyProtection="1"/>
    <xf numFmtId="0" fontId="8" fillId="0" borderId="125" xfId="0" applyFont="1" applyBorder="1" applyProtection="1"/>
    <xf numFmtId="0" fontId="8" fillId="22" borderId="34" xfId="0" applyFont="1" applyFill="1" applyBorder="1" applyProtection="1"/>
    <xf numFmtId="0" fontId="8" fillId="22" borderId="113" xfId="0" applyFont="1" applyFill="1" applyBorder="1" applyProtection="1"/>
    <xf numFmtId="0" fontId="8" fillId="21" borderId="125" xfId="0" applyFont="1" applyFill="1" applyBorder="1" applyProtection="1"/>
    <xf numFmtId="0" fontId="8" fillId="21" borderId="34" xfId="0" applyFont="1" applyFill="1" applyBorder="1" applyProtection="1"/>
    <xf numFmtId="0" fontId="0" fillId="21" borderId="113" xfId="0" applyFont="1" applyFill="1" applyBorder="1" applyProtection="1"/>
    <xf numFmtId="0" fontId="8" fillId="21" borderId="122" xfId="0" applyFont="1" applyFill="1" applyBorder="1" applyProtection="1"/>
    <xf numFmtId="0" fontId="8" fillId="21" borderId="18" xfId="0" applyFont="1" applyFill="1" applyBorder="1" applyProtection="1"/>
    <xf numFmtId="0" fontId="0" fillId="21" borderId="116" xfId="0" applyFont="1" applyFill="1" applyBorder="1" applyProtection="1"/>
    <xf numFmtId="4" fontId="12" fillId="5" borderId="41" xfId="3" applyNumberFormat="1" applyFont="1" applyBorder="1" applyAlignment="1" applyProtection="1">
      <alignment horizontal="right" vertical="top" wrapText="1"/>
      <protection locked="0"/>
    </xf>
    <xf numFmtId="4" fontId="12" fillId="5" borderId="17" xfId="3" applyNumberFormat="1" applyFont="1" applyAlignment="1" applyProtection="1">
      <alignment horizontal="right" vertical="top" wrapText="1"/>
      <protection locked="0"/>
    </xf>
    <xf numFmtId="4" fontId="12" fillId="5" borderId="104" xfId="3" applyNumberFormat="1" applyFont="1" applyBorder="1" applyAlignment="1" applyProtection="1">
      <alignment horizontal="right" vertical="top" wrapText="1"/>
      <protection locked="0"/>
    </xf>
    <xf numFmtId="4" fontId="12" fillId="5" borderId="101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9" fillId="18" borderId="19" xfId="0" applyFont="1" applyFill="1" applyBorder="1" applyAlignment="1" applyProtection="1">
      <alignment horizontal="center" vertical="top" wrapText="1"/>
    </xf>
    <xf numFmtId="0" fontId="9" fillId="18" borderId="5" xfId="0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8" fontId="0" fillId="0" borderId="14" xfId="5" applyNumberFormat="1" applyFont="1" applyBorder="1" applyAlignment="1" applyProtection="1">
      <alignment horizontal="center" vertical="center" wrapText="1"/>
    </xf>
    <xf numFmtId="168" fontId="0" fillId="0" borderId="23" xfId="5" applyNumberFormat="1" applyFont="1" applyBorder="1" applyAlignment="1" applyProtection="1">
      <alignment horizontal="center" vertical="center" wrapText="1"/>
    </xf>
    <xf numFmtId="168" fontId="0" fillId="0" borderId="13" xfId="5" applyNumberFormat="1" applyFont="1" applyBorder="1" applyAlignment="1" applyProtection="1">
      <alignment horizontal="center" vertical="center" wrapText="1"/>
    </xf>
    <xf numFmtId="168" fontId="12" fillId="5" borderId="84" xfId="5" applyNumberFormat="1" applyFont="1" applyFill="1" applyBorder="1" applyAlignment="1" applyProtection="1">
      <alignment horizontal="center" vertical="center" wrapText="1"/>
    </xf>
    <xf numFmtId="168" fontId="12" fillId="5" borderId="53" xfId="5" applyNumberFormat="1" applyFont="1" applyFill="1" applyBorder="1" applyAlignment="1" applyProtection="1">
      <alignment horizontal="center" vertical="center" wrapText="1"/>
    </xf>
    <xf numFmtId="168" fontId="53" fillId="20" borderId="53" xfId="5" applyNumberFormat="1" applyFont="1" applyFill="1" applyBorder="1" applyAlignment="1" applyProtection="1">
      <alignment horizontal="center" vertical="center" wrapText="1"/>
    </xf>
    <xf numFmtId="168" fontId="12" fillId="5" borderId="100" xfId="5" applyNumberFormat="1" applyFont="1" applyFill="1" applyBorder="1" applyAlignment="1" applyProtection="1">
      <alignment horizontal="center" vertical="center" wrapText="1"/>
    </xf>
    <xf numFmtId="168" fontId="53" fillId="20" borderId="54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8" fontId="0" fillId="0" borderId="24" xfId="5" applyNumberFormat="1" applyFont="1" applyBorder="1" applyAlignment="1" applyProtection="1">
      <alignment horizontal="center" vertical="center" wrapText="1"/>
    </xf>
    <xf numFmtId="168" fontId="0" fillId="0" borderId="0" xfId="5" applyNumberFormat="1" applyFont="1" applyBorder="1" applyAlignment="1" applyProtection="1">
      <alignment horizontal="center" vertical="center" wrapText="1"/>
    </xf>
    <xf numFmtId="168" fontId="0" fillId="0" borderId="6" xfId="5" applyNumberFormat="1" applyFont="1" applyBorder="1" applyAlignment="1" applyProtection="1">
      <alignment horizontal="center" vertical="center" wrapText="1"/>
    </xf>
    <xf numFmtId="168" fontId="12" fillId="5" borderId="41" xfId="5" applyNumberFormat="1" applyFont="1" applyFill="1" applyBorder="1" applyAlignment="1" applyProtection="1">
      <alignment horizontal="center" vertical="center" wrapText="1"/>
    </xf>
    <xf numFmtId="168" fontId="12" fillId="5" borderId="17" xfId="5" applyNumberFormat="1" applyFont="1" applyFill="1" applyBorder="1" applyAlignment="1" applyProtection="1">
      <alignment horizontal="center" vertical="center" wrapText="1"/>
    </xf>
    <xf numFmtId="168" fontId="53" fillId="20" borderId="17" xfId="5" applyNumberFormat="1" applyFont="1" applyFill="1" applyBorder="1" applyAlignment="1" applyProtection="1">
      <alignment horizontal="center" vertical="center" wrapText="1"/>
    </xf>
    <xf numFmtId="168" fontId="12" fillId="5" borderId="127" xfId="5" applyNumberFormat="1" applyFont="1" applyFill="1" applyBorder="1" applyAlignment="1" applyProtection="1">
      <alignment horizontal="center" vertical="center" wrapText="1"/>
    </xf>
    <xf numFmtId="168" fontId="53" fillId="20" borderId="98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8" fontId="0" fillId="0" borderId="15" xfId="5" applyNumberFormat="1" applyFont="1" applyBorder="1" applyAlignment="1" applyProtection="1">
      <alignment horizontal="center" vertical="center" wrapText="1"/>
    </xf>
    <xf numFmtId="168" fontId="0" fillId="0" borderId="26" xfId="5" applyNumberFormat="1" applyFont="1" applyBorder="1" applyAlignment="1" applyProtection="1">
      <alignment horizontal="center" vertical="center" wrapText="1"/>
    </xf>
    <xf numFmtId="168" fontId="0" fillId="0" borderId="5" xfId="5" applyNumberFormat="1" applyFont="1" applyBorder="1" applyAlignment="1" applyProtection="1">
      <alignment horizontal="center" vertical="center" wrapText="1"/>
    </xf>
    <xf numFmtId="168" fontId="12" fillId="5" borderId="85" xfId="5" applyNumberFormat="1" applyFont="1" applyFill="1" applyBorder="1" applyAlignment="1" applyProtection="1">
      <alignment horizontal="center" vertical="center" wrapText="1"/>
    </xf>
    <xf numFmtId="168" fontId="12" fillId="5" borderId="56" xfId="5" applyNumberFormat="1" applyFont="1" applyFill="1" applyBorder="1" applyAlignment="1" applyProtection="1">
      <alignment horizontal="center" vertical="center" wrapText="1"/>
    </xf>
    <xf numFmtId="168" fontId="53" fillId="20" borderId="56" xfId="5" applyNumberFormat="1" applyFont="1" applyFill="1" applyBorder="1" applyAlignment="1" applyProtection="1">
      <alignment horizontal="center" vertical="center" wrapText="1"/>
    </xf>
    <xf numFmtId="168" fontId="12" fillId="5" borderId="128" xfId="5" applyNumberFormat="1" applyFont="1" applyFill="1" applyBorder="1" applyAlignment="1" applyProtection="1">
      <alignment horizontal="center" vertical="center" wrapText="1"/>
    </xf>
    <xf numFmtId="168" fontId="53" fillId="20" borderId="99" xfId="5" applyNumberFormat="1" applyFont="1" applyFill="1" applyBorder="1" applyAlignment="1" applyProtection="1">
      <alignment horizontal="center" vertical="center" wrapText="1"/>
    </xf>
    <xf numFmtId="169" fontId="0" fillId="0" borderId="14" xfId="0" applyNumberFormat="1" applyBorder="1" applyAlignment="1" applyProtection="1">
      <alignment horizontal="center" vertical="center" wrapText="1"/>
    </xf>
    <xf numFmtId="169" fontId="0" fillId="0" borderId="23" xfId="0" applyNumberFormat="1" applyBorder="1" applyAlignment="1" applyProtection="1">
      <alignment horizontal="center" vertical="center" wrapText="1"/>
    </xf>
    <xf numFmtId="169" fontId="0" fillId="0" borderId="13" xfId="0" applyNumberFormat="1" applyBorder="1" applyAlignment="1" applyProtection="1">
      <alignment horizontal="center" vertical="center" wrapText="1"/>
    </xf>
    <xf numFmtId="169" fontId="12" fillId="5" borderId="84" xfId="3" applyNumberFormat="1" applyFont="1" applyBorder="1" applyAlignment="1" applyProtection="1">
      <alignment horizontal="center" vertical="center" wrapText="1"/>
    </xf>
    <xf numFmtId="169" fontId="12" fillId="5" borderId="53" xfId="3" applyNumberFormat="1" applyFont="1" applyBorder="1" applyAlignment="1" applyProtection="1">
      <alignment horizontal="center" vertical="center" wrapText="1"/>
    </xf>
    <xf numFmtId="169" fontId="53" fillId="20" borderId="53" xfId="3" applyNumberFormat="1" applyFont="1" applyFill="1" applyBorder="1" applyAlignment="1" applyProtection="1">
      <alignment horizontal="center" vertical="center" wrapText="1"/>
    </xf>
    <xf numFmtId="169" fontId="12" fillId="5" borderId="129" xfId="3" applyNumberFormat="1" applyFont="1" applyBorder="1" applyAlignment="1" applyProtection="1">
      <alignment horizontal="center" vertical="center" wrapText="1"/>
    </xf>
    <xf numFmtId="169" fontId="53" fillId="20" borderId="97" xfId="3" applyNumberFormat="1" applyFont="1" applyFill="1" applyBorder="1" applyAlignment="1" applyProtection="1">
      <alignment horizontal="center" vertical="center" wrapText="1"/>
    </xf>
    <xf numFmtId="169" fontId="0" fillId="0" borderId="24" xfId="0" applyNumberFormat="1" applyBorder="1" applyAlignment="1" applyProtection="1">
      <alignment horizontal="center" vertical="center" wrapText="1"/>
    </xf>
    <xf numFmtId="169" fontId="0" fillId="0" borderId="0" xfId="0" applyNumberFormat="1" applyBorder="1" applyAlignment="1" applyProtection="1">
      <alignment horizontal="center" vertical="center" wrapText="1"/>
    </xf>
    <xf numFmtId="169" fontId="0" fillId="0" borderId="6" xfId="0" applyNumberFormat="1" applyBorder="1" applyAlignment="1" applyProtection="1">
      <alignment horizontal="center" vertical="center" wrapText="1"/>
    </xf>
    <xf numFmtId="169" fontId="12" fillId="5" borderId="41" xfId="3" applyNumberFormat="1" applyFont="1" applyBorder="1" applyAlignment="1" applyProtection="1">
      <alignment horizontal="center" vertical="center" wrapText="1"/>
    </xf>
    <xf numFmtId="169" fontId="12" fillId="5" borderId="17" xfId="3" applyNumberFormat="1" applyFont="1" applyBorder="1" applyAlignment="1" applyProtection="1">
      <alignment horizontal="center" vertical="center" wrapText="1"/>
    </xf>
    <xf numFmtId="169" fontId="53" fillId="20" borderId="17" xfId="3" applyNumberFormat="1" applyFont="1" applyFill="1" applyBorder="1" applyAlignment="1" applyProtection="1">
      <alignment horizontal="center" vertical="center" wrapText="1"/>
    </xf>
    <xf numFmtId="169" fontId="12" fillId="5" borderId="127" xfId="3" applyNumberFormat="1" applyFont="1" applyBorder="1" applyAlignment="1" applyProtection="1">
      <alignment horizontal="center" vertical="center" wrapText="1"/>
    </xf>
    <xf numFmtId="169" fontId="53" fillId="20" borderId="98" xfId="3" applyNumberFormat="1" applyFont="1" applyFill="1" applyBorder="1" applyAlignment="1" applyProtection="1">
      <alignment horizontal="center" vertical="center" wrapText="1"/>
    </xf>
    <xf numFmtId="169" fontId="0" fillId="0" borderId="15" xfId="0" applyNumberFormat="1" applyBorder="1" applyAlignment="1" applyProtection="1">
      <alignment horizontal="center" vertical="center" wrapText="1"/>
    </xf>
    <xf numFmtId="169" fontId="0" fillId="0" borderId="26" xfId="0" applyNumberFormat="1" applyBorder="1" applyAlignment="1" applyProtection="1">
      <alignment horizontal="center" vertical="center" wrapText="1"/>
    </xf>
    <xf numFmtId="169" fontId="0" fillId="0" borderId="5" xfId="0" applyNumberFormat="1" applyBorder="1" applyAlignment="1" applyProtection="1">
      <alignment horizontal="center" vertical="center" wrapText="1"/>
    </xf>
    <xf numFmtId="169" fontId="12" fillId="5" borderId="85" xfId="3" applyNumberFormat="1" applyFont="1" applyBorder="1" applyAlignment="1" applyProtection="1">
      <alignment horizontal="center" vertical="center" wrapText="1"/>
    </xf>
    <xf numFmtId="169" fontId="12" fillId="5" borderId="56" xfId="3" applyNumberFormat="1" applyFont="1" applyBorder="1" applyAlignment="1" applyProtection="1">
      <alignment horizontal="center" vertical="center" wrapText="1"/>
    </xf>
    <xf numFmtId="169" fontId="53" fillId="20" borderId="56" xfId="3" applyNumberFormat="1" applyFont="1" applyFill="1" applyBorder="1" applyAlignment="1" applyProtection="1">
      <alignment horizontal="center" vertical="center" wrapText="1"/>
    </xf>
    <xf numFmtId="169" fontId="12" fillId="5" borderId="128" xfId="3" applyNumberFormat="1" applyFont="1" applyBorder="1" applyAlignment="1" applyProtection="1">
      <alignment horizontal="center" vertical="center" wrapText="1"/>
    </xf>
    <xf numFmtId="169" fontId="53" fillId="20" borderId="99" xfId="3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1" fillId="16" borderId="29" xfId="0" applyFont="1" applyFill="1" applyBorder="1" applyAlignment="1" applyProtection="1">
      <alignment horizontal="left" vertical="top" wrapText="1"/>
    </xf>
    <xf numFmtId="0" fontId="12" fillId="16" borderId="141" xfId="3" applyFont="1" applyFill="1" applyBorder="1" applyAlignment="1" applyProtection="1">
      <alignment horizontal="right" vertical="top" wrapText="1"/>
    </xf>
    <xf numFmtId="0" fontId="53" fillId="16" borderId="141" xfId="3" applyFont="1" applyFill="1" applyBorder="1" applyAlignment="1" applyProtection="1">
      <alignment horizontal="right" vertical="top" wrapText="1"/>
    </xf>
    <xf numFmtId="0" fontId="12" fillId="16" borderId="142" xfId="3" applyFont="1" applyFill="1" applyBorder="1" applyAlignment="1" applyProtection="1">
      <alignment horizontal="right" vertical="top" wrapText="1"/>
    </xf>
    <xf numFmtId="0" fontId="53" fillId="16" borderId="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8" fontId="54" fillId="20" borderId="24" xfId="5" applyNumberFormat="1" applyFont="1" applyFill="1" applyBorder="1" applyAlignment="1" applyProtection="1">
      <alignment horizontal="center" vertical="center" wrapText="1"/>
    </xf>
    <xf numFmtId="168" fontId="54" fillId="20" borderId="0" xfId="5" applyNumberFormat="1" applyFont="1" applyFill="1" applyBorder="1" applyAlignment="1" applyProtection="1">
      <alignment horizontal="center" vertical="center" wrapText="1"/>
    </xf>
    <xf numFmtId="168" fontId="54" fillId="20" borderId="6" xfId="5" applyNumberFormat="1" applyFont="1" applyFill="1" applyBorder="1" applyAlignment="1" applyProtection="1">
      <alignment horizontal="center" vertical="center" wrapText="1"/>
    </xf>
    <xf numFmtId="168" fontId="53" fillId="23" borderId="137" xfId="5" applyNumberFormat="1" applyFont="1" applyFill="1" applyBorder="1" applyAlignment="1" applyProtection="1">
      <alignment horizontal="center" vertical="center" wrapText="1"/>
    </xf>
    <xf numFmtId="168" fontId="53" fillId="23" borderId="138" xfId="5" applyNumberFormat="1" applyFont="1" applyFill="1" applyBorder="1" applyAlignment="1" applyProtection="1">
      <alignment horizontal="center" vertical="center" wrapText="1"/>
    </xf>
    <xf numFmtId="168" fontId="53" fillId="20" borderId="138" xfId="5" applyNumberFormat="1" applyFont="1" applyFill="1" applyBorder="1" applyAlignment="1" applyProtection="1">
      <alignment horizontal="center" vertical="center" wrapText="1"/>
    </xf>
    <xf numFmtId="168" fontId="53" fillId="23" borderId="139" xfId="5" applyNumberFormat="1" applyFont="1" applyFill="1" applyBorder="1" applyAlignment="1" applyProtection="1">
      <alignment horizontal="center" vertical="center" wrapText="1"/>
    </xf>
    <xf numFmtId="168" fontId="53" fillId="20" borderId="140" xfId="5" applyNumberFormat="1" applyFont="1" applyFill="1" applyBorder="1" applyAlignment="1" applyProtection="1">
      <alignment horizontal="center" vertical="center" wrapText="1"/>
    </xf>
    <xf numFmtId="168" fontId="53" fillId="23" borderId="41" xfId="5" applyNumberFormat="1" applyFont="1" applyFill="1" applyBorder="1" applyAlignment="1" applyProtection="1">
      <alignment horizontal="center" vertical="center" wrapText="1"/>
    </xf>
    <xf numFmtId="168" fontId="53" fillId="23" borderId="17" xfId="5" applyNumberFormat="1" applyFont="1" applyFill="1" applyBorder="1" applyAlignment="1" applyProtection="1">
      <alignment horizontal="center" vertical="center" wrapText="1"/>
    </xf>
    <xf numFmtId="168" fontId="53" fillId="23" borderId="12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8" fontId="54" fillId="20" borderId="15" xfId="5" applyNumberFormat="1" applyFont="1" applyFill="1" applyBorder="1" applyAlignment="1" applyProtection="1">
      <alignment horizontal="center" vertical="center" wrapText="1"/>
    </xf>
    <xf numFmtId="168" fontId="54" fillId="20" borderId="26" xfId="5" applyNumberFormat="1" applyFont="1" applyFill="1" applyBorder="1" applyAlignment="1" applyProtection="1">
      <alignment horizontal="center" vertical="center" wrapText="1"/>
    </xf>
    <xf numFmtId="168" fontId="54" fillId="20" borderId="5" xfId="5" applyNumberFormat="1" applyFont="1" applyFill="1" applyBorder="1" applyAlignment="1" applyProtection="1">
      <alignment horizontal="center" vertical="center" wrapText="1"/>
    </xf>
    <xf numFmtId="168" fontId="53" fillId="23" borderId="85" xfId="5" applyNumberFormat="1" applyFont="1" applyFill="1" applyBorder="1" applyAlignment="1" applyProtection="1">
      <alignment horizontal="center" vertical="center" wrapText="1"/>
    </xf>
    <xf numFmtId="168" fontId="53" fillId="23" borderId="56" xfId="5" applyNumberFormat="1" applyFont="1" applyFill="1" applyBorder="1" applyAlignment="1" applyProtection="1">
      <alignment horizontal="center" vertical="center" wrapText="1"/>
    </xf>
    <xf numFmtId="168" fontId="53" fillId="23" borderId="128" xfId="5" applyNumberFormat="1" applyFont="1" applyFill="1" applyBorder="1" applyAlignment="1" applyProtection="1">
      <alignment horizontal="center" vertical="center" wrapText="1"/>
    </xf>
    <xf numFmtId="168" fontId="53" fillId="23" borderId="84" xfId="5" applyNumberFormat="1" applyFont="1" applyFill="1" applyBorder="1" applyAlignment="1" applyProtection="1">
      <alignment horizontal="center" vertical="center" wrapText="1"/>
    </xf>
    <xf numFmtId="168" fontId="53" fillId="23" borderId="53" xfId="5" applyNumberFormat="1" applyFont="1" applyFill="1" applyBorder="1" applyAlignment="1" applyProtection="1">
      <alignment horizontal="center" vertical="center" wrapText="1"/>
    </xf>
    <xf numFmtId="168" fontId="53" fillId="23" borderId="129" xfId="5" applyNumberFormat="1" applyFont="1" applyFill="1" applyBorder="1" applyAlignment="1" applyProtection="1">
      <alignment horizontal="center" vertical="center" wrapText="1"/>
    </xf>
    <xf numFmtId="168" fontId="53" fillId="20" borderId="97" xfId="5" applyNumberFormat="1" applyFont="1" applyFill="1" applyBorder="1" applyAlignment="1" applyProtection="1">
      <alignment horizontal="center" vertical="center" wrapText="1"/>
    </xf>
    <xf numFmtId="169" fontId="54" fillId="20" borderId="24" xfId="5" applyNumberFormat="1" applyFont="1" applyFill="1" applyBorder="1" applyAlignment="1" applyProtection="1">
      <alignment horizontal="center" vertical="center" wrapText="1"/>
    </xf>
    <xf numFmtId="169" fontId="54" fillId="20" borderId="0" xfId="5" applyNumberFormat="1" applyFont="1" applyFill="1" applyBorder="1" applyAlignment="1" applyProtection="1">
      <alignment horizontal="center" vertical="center" wrapText="1"/>
    </xf>
    <xf numFmtId="169" fontId="54" fillId="20" borderId="6" xfId="5" applyNumberFormat="1" applyFont="1" applyFill="1" applyBorder="1" applyAlignment="1" applyProtection="1">
      <alignment horizontal="center" vertical="center" wrapText="1"/>
    </xf>
    <xf numFmtId="169" fontId="53" fillId="23" borderId="84" xfId="5" applyNumberFormat="1" applyFont="1" applyFill="1" applyBorder="1" applyAlignment="1" applyProtection="1">
      <alignment horizontal="center" vertical="center" wrapText="1"/>
    </xf>
    <xf numFmtId="169" fontId="53" fillId="23" borderId="53" xfId="5" applyNumberFormat="1" applyFont="1" applyFill="1" applyBorder="1" applyAlignment="1" applyProtection="1">
      <alignment horizontal="center" vertical="center" wrapText="1"/>
    </xf>
    <xf numFmtId="169" fontId="53" fillId="20" borderId="53" xfId="5" applyNumberFormat="1" applyFont="1" applyFill="1" applyBorder="1" applyAlignment="1" applyProtection="1">
      <alignment horizontal="center" vertical="center" wrapText="1"/>
    </xf>
    <xf numFmtId="169" fontId="53" fillId="23" borderId="129" xfId="5" applyNumberFormat="1" applyFont="1" applyFill="1" applyBorder="1" applyAlignment="1" applyProtection="1">
      <alignment horizontal="center" vertical="center" wrapText="1"/>
    </xf>
    <xf numFmtId="169" fontId="53" fillId="20" borderId="97" xfId="5" applyNumberFormat="1" applyFont="1" applyFill="1" applyBorder="1" applyAlignment="1" applyProtection="1">
      <alignment horizontal="center" vertical="center" wrapText="1"/>
    </xf>
    <xf numFmtId="169" fontId="53" fillId="23" borderId="41" xfId="5" applyNumberFormat="1" applyFont="1" applyFill="1" applyBorder="1" applyAlignment="1" applyProtection="1">
      <alignment horizontal="center" vertical="center" wrapText="1"/>
    </xf>
    <xf numFmtId="169" fontId="53" fillId="23" borderId="17" xfId="5" applyNumberFormat="1" applyFont="1" applyFill="1" applyBorder="1" applyAlignment="1" applyProtection="1">
      <alignment horizontal="center" vertical="center" wrapText="1"/>
    </xf>
    <xf numFmtId="169" fontId="53" fillId="20" borderId="17" xfId="5" applyNumberFormat="1" applyFont="1" applyFill="1" applyBorder="1" applyAlignment="1" applyProtection="1">
      <alignment horizontal="center" vertical="center" wrapText="1"/>
    </xf>
    <xf numFmtId="169" fontId="53" fillId="23" borderId="127" xfId="5" applyNumberFormat="1" applyFont="1" applyFill="1" applyBorder="1" applyAlignment="1" applyProtection="1">
      <alignment horizontal="center" vertical="center" wrapText="1"/>
    </xf>
    <xf numFmtId="169" fontId="53" fillId="20" borderId="98" xfId="5" applyNumberFormat="1" applyFont="1" applyFill="1" applyBorder="1" applyAlignment="1" applyProtection="1">
      <alignment horizontal="center" vertical="center" wrapText="1"/>
    </xf>
    <xf numFmtId="169" fontId="54" fillId="20" borderId="15" xfId="5" applyNumberFormat="1" applyFont="1" applyFill="1" applyBorder="1" applyAlignment="1" applyProtection="1">
      <alignment horizontal="center" vertical="center" wrapText="1"/>
    </xf>
    <xf numFmtId="169" fontId="54" fillId="20" borderId="26" xfId="5" applyNumberFormat="1" applyFont="1" applyFill="1" applyBorder="1" applyAlignment="1" applyProtection="1">
      <alignment horizontal="center" vertical="center" wrapText="1"/>
    </xf>
    <xf numFmtId="169" fontId="54" fillId="20" borderId="5" xfId="5" applyNumberFormat="1" applyFont="1" applyFill="1" applyBorder="1" applyAlignment="1" applyProtection="1">
      <alignment horizontal="center" vertical="center" wrapText="1"/>
    </xf>
    <xf numFmtId="169" fontId="53" fillId="23" borderId="85" xfId="5" applyNumberFormat="1" applyFont="1" applyFill="1" applyBorder="1" applyAlignment="1" applyProtection="1">
      <alignment horizontal="center" vertical="center" wrapText="1"/>
    </xf>
    <xf numFmtId="169" fontId="53" fillId="23" borderId="56" xfId="5" applyNumberFormat="1" applyFont="1" applyFill="1" applyBorder="1" applyAlignment="1" applyProtection="1">
      <alignment horizontal="center" vertical="center" wrapText="1"/>
    </xf>
    <xf numFmtId="169" fontId="53" fillId="20" borderId="56" xfId="5" applyNumberFormat="1" applyFont="1" applyFill="1" applyBorder="1" applyAlignment="1" applyProtection="1">
      <alignment horizontal="center" vertical="center" wrapText="1"/>
    </xf>
    <xf numFmtId="169" fontId="53" fillId="23" borderId="128" xfId="5" applyNumberFormat="1" applyFont="1" applyFill="1" applyBorder="1" applyAlignment="1" applyProtection="1">
      <alignment horizontal="center" vertical="center" wrapText="1"/>
    </xf>
    <xf numFmtId="169" fontId="53" fillId="20" borderId="99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80" xfId="2" applyNumberFormat="1" applyBorder="1" applyAlignment="1">
      <alignment horizontal="right"/>
    </xf>
    <xf numFmtId="0" fontId="33" fillId="17" borderId="165" xfId="0" applyFont="1" applyFill="1" applyBorder="1" applyAlignment="1">
      <alignment horizontal="center" vertical="center"/>
    </xf>
    <xf numFmtId="3" fontId="7" fillId="4" borderId="93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8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9" xfId="0" applyFont="1" applyFill="1" applyBorder="1" applyAlignment="1">
      <alignment horizontal="left" vertical="top" wrapText="1"/>
    </xf>
    <xf numFmtId="0" fontId="5" fillId="26" borderId="69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9" xfId="1" applyNumberFormat="1" applyFont="1" applyFill="1" applyBorder="1" applyAlignment="1">
      <alignment vertical="top" wrapText="1"/>
    </xf>
    <xf numFmtId="0" fontId="24" fillId="0" borderId="0" xfId="0" applyFont="1" applyAlignment="1" applyProtection="1">
      <alignment vertical="center"/>
    </xf>
    <xf numFmtId="0" fontId="0" fillId="0" borderId="0" xfId="0" applyProtection="1"/>
    <xf numFmtId="166" fontId="8" fillId="19" borderId="147" xfId="5" applyNumberFormat="1" applyFont="1" applyFill="1" applyBorder="1" applyProtection="1"/>
    <xf numFmtId="0" fontId="52" fillId="0" borderId="0" xfId="0" applyFont="1" applyFill="1" applyProtection="1"/>
    <xf numFmtId="0" fontId="8" fillId="0" borderId="125" xfId="0" applyFont="1" applyFill="1" applyBorder="1" applyProtection="1"/>
    <xf numFmtId="0" fontId="0" fillId="0" borderId="125" xfId="0" applyBorder="1" applyProtection="1"/>
    <xf numFmtId="0" fontId="0" fillId="0" borderId="34" xfId="0" applyBorder="1" applyProtection="1"/>
    <xf numFmtId="0" fontId="0" fillId="17" borderId="113" xfId="0" applyFont="1" applyFill="1" applyBorder="1" applyProtection="1"/>
    <xf numFmtId="0" fontId="0" fillId="0" borderId="0" xfId="0" applyFill="1" applyBorder="1" applyProtection="1"/>
    <xf numFmtId="0" fontId="0" fillId="17" borderId="113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164" fontId="37" fillId="17" borderId="166" xfId="7" applyFont="1" applyFill="1" applyBorder="1" applyAlignment="1">
      <alignment horizontal="left" vertical="center"/>
    </xf>
    <xf numFmtId="0" fontId="37" fillId="17" borderId="167" xfId="0" applyFont="1" applyFill="1" applyBorder="1" applyAlignment="1">
      <alignment horizontal="left" vertical="center"/>
    </xf>
    <xf numFmtId="164" fontId="37" fillId="17" borderId="169" xfId="7" applyFont="1" applyFill="1" applyBorder="1" applyAlignment="1">
      <alignment horizontal="left" vertical="center"/>
    </xf>
    <xf numFmtId="0" fontId="34" fillId="12" borderId="69" xfId="0" applyFont="1" applyFill="1" applyBorder="1" applyAlignment="1">
      <alignment horizontal="left" vertical="center"/>
    </xf>
    <xf numFmtId="0" fontId="37" fillId="17" borderId="167" xfId="0" applyFont="1" applyFill="1" applyBorder="1" applyAlignment="1">
      <alignment horizontal="center" vertical="center"/>
    </xf>
    <xf numFmtId="0" fontId="37" fillId="17" borderId="135" xfId="0" applyFont="1" applyFill="1" applyBorder="1" applyAlignment="1">
      <alignment horizontal="center" vertical="center"/>
    </xf>
    <xf numFmtId="164" fontId="53" fillId="20" borderId="168" xfId="7" applyFont="1" applyFill="1" applyBorder="1" applyAlignment="1" applyProtection="1">
      <alignment horizontal="center" vertical="center" wrapText="1"/>
    </xf>
    <xf numFmtId="0" fontId="34" fillId="12" borderId="69" xfId="0" applyFont="1" applyFill="1" applyBorder="1" applyAlignment="1">
      <alignment horizontal="center" vertical="center"/>
    </xf>
    <xf numFmtId="164" fontId="37" fillId="17" borderId="167" xfId="7" applyFont="1" applyFill="1" applyBorder="1" applyAlignment="1">
      <alignment horizontal="center" vertical="center"/>
    </xf>
    <xf numFmtId="164" fontId="37" fillId="17" borderId="135" xfId="7" applyFont="1" applyFill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166" fontId="59" fillId="19" borderId="22" xfId="5" applyNumberFormat="1" applyFont="1" applyFill="1" applyBorder="1" applyProtection="1"/>
    <xf numFmtId="166" fontId="59" fillId="19" borderId="125" xfId="5" applyNumberFormat="1" applyFont="1" applyFill="1" applyBorder="1" applyProtection="1"/>
    <xf numFmtId="166" fontId="59" fillId="19" borderId="147" xfId="5" applyNumberFormat="1" applyFont="1" applyFill="1" applyBorder="1" applyProtection="1"/>
    <xf numFmtId="166" fontId="54" fillId="22" borderId="22" xfId="5" applyNumberFormat="1" applyFont="1" applyFill="1" applyBorder="1" applyProtection="1"/>
    <xf numFmtId="166" fontId="54" fillId="22" borderId="125" xfId="5" applyNumberFormat="1" applyFont="1" applyFill="1" applyBorder="1" applyProtection="1"/>
    <xf numFmtId="166" fontId="54" fillId="22" borderId="147" xfId="5" applyNumberFormat="1" applyFont="1" applyFill="1" applyBorder="1" applyProtection="1"/>
    <xf numFmtId="166" fontId="60" fillId="21" borderId="22" xfId="5" applyNumberFormat="1" applyFont="1" applyFill="1" applyBorder="1" applyProtection="1"/>
    <xf numFmtId="166" fontId="60" fillId="21" borderId="125" xfId="5" applyNumberFormat="1" applyFont="1" applyFill="1" applyBorder="1" applyProtection="1"/>
    <xf numFmtId="166" fontId="60" fillId="21" borderId="147" xfId="5" applyNumberFormat="1" applyFont="1" applyFill="1" applyBorder="1" applyProtection="1"/>
    <xf numFmtId="166" fontId="60" fillId="21" borderId="22" xfId="5" applyNumberFormat="1" applyFont="1" applyFill="1" applyBorder="1" applyAlignment="1" applyProtection="1">
      <alignment horizontal="center"/>
    </xf>
    <xf numFmtId="166" fontId="60" fillId="21" borderId="125" xfId="5" applyNumberFormat="1" applyFont="1" applyFill="1" applyBorder="1" applyAlignment="1" applyProtection="1">
      <alignment horizontal="center"/>
    </xf>
    <xf numFmtId="166" fontId="60" fillId="21" borderId="147" xfId="5" applyNumberFormat="1" applyFont="1" applyFill="1" applyBorder="1" applyAlignment="1" applyProtection="1">
      <alignment horizontal="center"/>
    </xf>
    <xf numFmtId="166" fontId="60" fillId="21" borderId="86" xfId="5" applyNumberFormat="1" applyFont="1" applyFill="1" applyBorder="1" applyProtection="1"/>
    <xf numFmtId="166" fontId="60" fillId="21" borderId="122" xfId="5" applyNumberFormat="1" applyFont="1" applyFill="1" applyBorder="1" applyProtection="1"/>
    <xf numFmtId="166" fontId="60" fillId="21" borderId="148" xfId="5" applyNumberFormat="1" applyFont="1" applyFill="1" applyBorder="1" applyProtection="1"/>
    <xf numFmtId="0" fontId="64" fillId="13" borderId="6" xfId="0" applyFont="1" applyFill="1" applyBorder="1" applyAlignment="1">
      <alignment horizontal="center" vertical="center"/>
    </xf>
    <xf numFmtId="3" fontId="65" fillId="14" borderId="28" xfId="0" applyNumberFormat="1" applyFont="1" applyFill="1" applyBorder="1" applyAlignment="1">
      <alignment horizontal="center" vertical="center"/>
    </xf>
    <xf numFmtId="3" fontId="65" fillId="14" borderId="30" xfId="0" applyNumberFormat="1" applyFont="1" applyFill="1" applyBorder="1" applyAlignment="1">
      <alignment horizontal="center" vertical="center"/>
    </xf>
    <xf numFmtId="3" fontId="64" fillId="22" borderId="24" xfId="0" applyNumberFormat="1" applyFont="1" applyFill="1" applyBorder="1" applyAlignment="1">
      <alignment horizontal="center" vertical="center"/>
    </xf>
    <xf numFmtId="3" fontId="64" fillId="22" borderId="6" xfId="0" applyNumberFormat="1" applyFont="1" applyFill="1" applyBorder="1" applyAlignment="1">
      <alignment horizontal="center" vertical="center"/>
    </xf>
    <xf numFmtId="0" fontId="64" fillId="22" borderId="131" xfId="0" applyFont="1" applyFill="1" applyBorder="1" applyAlignment="1">
      <alignment horizontal="center" vertical="center"/>
    </xf>
    <xf numFmtId="0" fontId="64" fillId="22" borderId="130" xfId="0" applyFont="1" applyFill="1" applyBorder="1" applyAlignment="1">
      <alignment horizontal="center" vertical="center"/>
    </xf>
    <xf numFmtId="0" fontId="33" fillId="17" borderId="24" xfId="0" applyFont="1" applyFill="1" applyBorder="1" applyAlignment="1">
      <alignment horizontal="center" vertical="center"/>
    </xf>
    <xf numFmtId="0" fontId="33" fillId="17" borderId="131" xfId="0" applyFont="1" applyFill="1" applyBorder="1" applyAlignment="1">
      <alignment horizontal="center" vertical="center"/>
    </xf>
    <xf numFmtId="0" fontId="33" fillId="17" borderId="132" xfId="0" applyFont="1" applyFill="1" applyBorder="1" applyAlignment="1">
      <alignment horizontal="center" vertical="center"/>
    </xf>
    <xf numFmtId="0" fontId="33" fillId="17" borderId="91" xfId="3" applyFont="1" applyFill="1" applyBorder="1" applyAlignment="1">
      <alignment horizontal="center"/>
    </xf>
    <xf numFmtId="0" fontId="33" fillId="17" borderId="136" xfId="3" applyFont="1" applyFill="1" applyBorder="1" applyAlignment="1">
      <alignment horizontal="center"/>
    </xf>
    <xf numFmtId="0" fontId="33" fillId="17" borderId="92" xfId="3" applyFont="1" applyFill="1" applyBorder="1" applyAlignment="1">
      <alignment horizontal="center"/>
    </xf>
    <xf numFmtId="0" fontId="61" fillId="22" borderId="65" xfId="0" applyFont="1" applyFill="1" applyBorder="1" applyAlignment="1">
      <alignment horizontal="center" vertical="center"/>
    </xf>
    <xf numFmtId="0" fontId="61" fillId="22" borderId="64" xfId="0" applyFont="1" applyFill="1" applyBorder="1" applyAlignment="1">
      <alignment horizontal="center" vertical="center"/>
    </xf>
    <xf numFmtId="0" fontId="54" fillId="22" borderId="119" xfId="0" applyFont="1" applyFill="1" applyBorder="1"/>
    <xf numFmtId="0" fontId="54" fillId="22" borderId="60" xfId="0" applyFont="1" applyFill="1" applyBorder="1"/>
    <xf numFmtId="0" fontId="54" fillId="22" borderId="22" xfId="0" applyFont="1" applyFill="1" applyBorder="1"/>
    <xf numFmtId="0" fontId="54" fillId="22" borderId="113" xfId="0" applyFont="1" applyFill="1" applyBorder="1"/>
    <xf numFmtId="0" fontId="54" fillId="22" borderId="86" xfId="0" applyFont="1" applyFill="1" applyBorder="1"/>
    <xf numFmtId="0" fontId="54" fillId="22" borderId="116" xfId="0" applyFont="1" applyFill="1" applyBorder="1"/>
    <xf numFmtId="0" fontId="54" fillId="22" borderId="115" xfId="0" applyFont="1" applyFill="1" applyBorder="1"/>
    <xf numFmtId="4" fontId="63" fillId="24" borderId="51" xfId="2" applyNumberFormat="1" applyFont="1" applyFill="1" applyBorder="1" applyAlignment="1">
      <alignment horizontal="right" vertical="top" wrapText="1"/>
    </xf>
    <xf numFmtId="4" fontId="63" fillId="24" borderId="42" xfId="2" applyNumberFormat="1" applyFont="1" applyFill="1" applyBorder="1" applyAlignment="1">
      <alignment horizontal="right" vertical="top" wrapText="1"/>
    </xf>
    <xf numFmtId="4" fontId="63" fillId="24" borderId="52" xfId="2" applyNumberFormat="1" applyFont="1" applyFill="1" applyBorder="1" applyAlignment="1">
      <alignment horizontal="right" vertical="top" wrapText="1"/>
    </xf>
    <xf numFmtId="4" fontId="63" fillId="24" borderId="106" xfId="2" applyNumberFormat="1" applyFont="1" applyFill="1" applyBorder="1" applyAlignment="1">
      <alignment horizontal="right" vertical="top" wrapText="1"/>
    </xf>
    <xf numFmtId="4" fontId="63" fillId="24" borderId="95" xfId="2" applyNumberFormat="1" applyFont="1" applyFill="1" applyBorder="1" applyAlignment="1">
      <alignment horizontal="right" vertical="top" wrapText="1"/>
    </xf>
    <xf numFmtId="4" fontId="63" fillId="24" borderId="109" xfId="2" applyNumberFormat="1" applyFont="1" applyFill="1" applyBorder="1" applyAlignment="1">
      <alignment horizontal="right" vertical="top" wrapText="1"/>
    </xf>
    <xf numFmtId="4" fontId="63" fillId="24" borderId="107" xfId="2" applyNumberFormat="1" applyFont="1" applyFill="1" applyBorder="1" applyAlignment="1">
      <alignment horizontal="right" vertical="top" wrapText="1"/>
    </xf>
    <xf numFmtId="4" fontId="63" fillId="24" borderId="46" xfId="2" applyNumberFormat="1" applyFont="1" applyFill="1" applyBorder="1" applyAlignment="1">
      <alignment horizontal="right" vertical="top" wrapText="1"/>
    </xf>
    <xf numFmtId="4" fontId="63" fillId="24" borderId="45" xfId="2" applyNumberFormat="1" applyFont="1" applyFill="1" applyBorder="1" applyAlignment="1">
      <alignment horizontal="right" vertical="top" wrapText="1"/>
    </xf>
    <xf numFmtId="4" fontId="62" fillId="24" borderId="26" xfId="1" applyNumberFormat="1" applyFont="1" applyFill="1" applyBorder="1" applyAlignment="1">
      <alignment horizontal="right" vertical="top" wrapText="1"/>
    </xf>
    <xf numFmtId="4" fontId="63" fillId="24" borderId="44" xfId="2" applyNumberFormat="1" applyFont="1" applyFill="1" applyBorder="1" applyAlignment="1">
      <alignment horizontal="right" vertical="top" wrapText="1"/>
    </xf>
    <xf numFmtId="4" fontId="63" fillId="24" borderId="108" xfId="2" applyNumberFormat="1" applyFont="1" applyFill="1" applyBorder="1" applyAlignment="1">
      <alignment horizontal="right" vertical="top" wrapText="1"/>
    </xf>
    <xf numFmtId="4" fontId="63" fillId="24" borderId="43" xfId="2" applyNumberFormat="1" applyFont="1" applyFill="1" applyBorder="1" applyAlignment="1">
      <alignment horizontal="right" vertical="top" wrapText="1"/>
    </xf>
    <xf numFmtId="0" fontId="63" fillId="24" borderId="70" xfId="0" applyFont="1" applyFill="1" applyBorder="1" applyAlignment="1">
      <alignment horizontal="left" vertical="top" wrapText="1"/>
    </xf>
    <xf numFmtId="166" fontId="63" fillId="24" borderId="110" xfId="5" applyNumberFormat="1" applyFont="1" applyFill="1" applyBorder="1" applyAlignment="1">
      <alignment horizontal="right" vertical="top" wrapText="1"/>
    </xf>
    <xf numFmtId="166" fontId="63" fillId="24" borderId="111" xfId="5" applyNumberFormat="1" applyFont="1" applyFill="1" applyBorder="1" applyAlignment="1">
      <alignment horizontal="right" vertical="top" wrapText="1"/>
    </xf>
    <xf numFmtId="166" fontId="63" fillId="24" borderId="112" xfId="5" applyNumberFormat="1" applyFont="1" applyFill="1" applyBorder="1" applyAlignment="1">
      <alignment horizontal="right" vertical="top" wrapText="1"/>
    </xf>
    <xf numFmtId="166" fontId="63" fillId="24" borderId="47" xfId="5" applyNumberFormat="1" applyFont="1" applyFill="1" applyBorder="1" applyAlignment="1">
      <alignment horizontal="right" vertical="top" wrapText="1"/>
    </xf>
    <xf numFmtId="166" fontId="63" fillId="24" borderId="48" xfId="5" applyNumberFormat="1" applyFont="1" applyFill="1" applyBorder="1" applyAlignment="1">
      <alignment horizontal="right" vertical="top" wrapText="1"/>
    </xf>
    <xf numFmtId="166" fontId="63" fillId="24" borderId="49" xfId="5" applyNumberFormat="1" applyFont="1" applyFill="1" applyBorder="1" applyAlignment="1">
      <alignment horizontal="right" vertical="top" wrapText="1"/>
    </xf>
    <xf numFmtId="0" fontId="39" fillId="14" borderId="26" xfId="0" applyFont="1" applyFill="1" applyBorder="1"/>
    <xf numFmtId="0" fontId="34" fillId="12" borderId="8" xfId="0" applyFont="1" applyFill="1" applyBorder="1" applyAlignment="1">
      <alignment horizontal="center" vertical="center" wrapText="1"/>
    </xf>
    <xf numFmtId="0" fontId="64" fillId="13" borderId="5" xfId="0" applyFont="1" applyFill="1" applyBorder="1" applyAlignment="1">
      <alignment horizontal="center" vertical="center"/>
    </xf>
    <xf numFmtId="0" fontId="41" fillId="17" borderId="170" xfId="0" applyFont="1" applyFill="1" applyBorder="1" applyAlignment="1">
      <alignment horizontal="center" vertical="center"/>
    </xf>
    <xf numFmtId="0" fontId="41" fillId="17" borderId="171" xfId="0" applyFont="1" applyFill="1" applyBorder="1" applyAlignment="1">
      <alignment horizontal="center" vertical="center"/>
    </xf>
    <xf numFmtId="0" fontId="41" fillId="17" borderId="172" xfId="0" applyFont="1" applyFill="1" applyBorder="1" applyAlignment="1">
      <alignment horizontal="center" vertical="center"/>
    </xf>
    <xf numFmtId="0" fontId="41" fillId="17" borderId="173" xfId="0" applyFont="1" applyFill="1" applyBorder="1" applyAlignment="1">
      <alignment horizontal="center" vertical="center"/>
    </xf>
    <xf numFmtId="0" fontId="41" fillId="17" borderId="174" xfId="0" applyFont="1" applyFill="1" applyBorder="1" applyAlignment="1">
      <alignment horizontal="center" vertical="center"/>
    </xf>
    <xf numFmtId="0" fontId="41" fillId="17" borderId="175" xfId="0" applyFont="1" applyFill="1" applyBorder="1" applyAlignment="1">
      <alignment horizontal="center" vertical="center"/>
    </xf>
    <xf numFmtId="0" fontId="41" fillId="17" borderId="176" xfId="0" applyFont="1" applyFill="1" applyBorder="1" applyAlignment="1">
      <alignment horizontal="center" vertical="center"/>
    </xf>
    <xf numFmtId="0" fontId="41" fillId="17" borderId="177" xfId="0" applyFont="1" applyFill="1" applyBorder="1" applyAlignment="1">
      <alignment horizontal="center" vertical="center"/>
    </xf>
    <xf numFmtId="0" fontId="41" fillId="17" borderId="178" xfId="0" applyFont="1" applyFill="1" applyBorder="1" applyAlignment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25" xfId="0" applyNumberFormat="1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 wrapText="1"/>
    </xf>
    <xf numFmtId="166" fontId="60" fillId="0" borderId="122" xfId="5" applyNumberFormat="1" applyFont="1" applyFill="1" applyBorder="1" applyProtection="1"/>
    <xf numFmtId="166" fontId="60" fillId="0" borderId="18" xfId="5" applyNumberFormat="1" applyFont="1" applyFill="1" applyBorder="1" applyProtection="1"/>
    <xf numFmtId="166" fontId="54" fillId="22" borderId="22" xfId="5" applyNumberFormat="1" applyFont="1" applyFill="1" applyBorder="1" applyAlignment="1" applyProtection="1">
      <alignment horizontal="center"/>
    </xf>
    <xf numFmtId="166" fontId="60" fillId="21" borderId="86" xfId="5" applyNumberFormat="1" applyFont="1" applyFill="1" applyBorder="1" applyAlignment="1" applyProtection="1">
      <alignment horizontal="center"/>
    </xf>
    <xf numFmtId="166" fontId="59" fillId="19" borderId="22" xfId="5" applyNumberFormat="1" applyFont="1" applyFill="1" applyBorder="1" applyAlignment="1" applyProtection="1">
      <alignment horizontal="center"/>
    </xf>
    <xf numFmtId="166" fontId="60" fillId="22" borderId="22" xfId="5" applyNumberFormat="1" applyFont="1" applyFill="1" applyBorder="1" applyProtection="1"/>
    <xf numFmtId="166" fontId="60" fillId="22" borderId="125" xfId="5" applyNumberFormat="1" applyFont="1" applyFill="1" applyBorder="1" applyProtection="1"/>
    <xf numFmtId="166" fontId="31" fillId="0" borderId="18" xfId="5" applyNumberFormat="1" applyFont="1" applyFill="1" applyBorder="1" applyProtection="1"/>
    <xf numFmtId="166" fontId="31" fillId="0" borderId="23" xfId="5" applyNumberFormat="1" applyFont="1" applyFill="1" applyBorder="1" applyProtection="1"/>
    <xf numFmtId="0" fontId="34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66" fillId="17" borderId="135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41" fillId="0" borderId="24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80" xfId="0" applyFont="1" applyBorder="1"/>
    <xf numFmtId="0" fontId="41" fillId="0" borderId="26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3" fontId="33" fillId="0" borderId="0" xfId="0" applyNumberFormat="1" applyFont="1"/>
    <xf numFmtId="0" fontId="68" fillId="17" borderId="135" xfId="0" applyFont="1" applyFill="1" applyBorder="1" applyAlignment="1">
      <alignment horizontal="left" vertical="center"/>
    </xf>
    <xf numFmtId="0" fontId="68" fillId="17" borderId="135" xfId="0" applyFont="1" applyFill="1" applyBorder="1" applyAlignment="1">
      <alignment horizontal="center" vertical="center"/>
    </xf>
    <xf numFmtId="164" fontId="68" fillId="17" borderId="135" xfId="7" applyFont="1" applyFill="1" applyBorder="1" applyAlignment="1">
      <alignment horizontal="center" vertical="center"/>
    </xf>
    <xf numFmtId="164" fontId="69" fillId="20" borderId="168" xfId="7" applyFont="1" applyFill="1" applyBorder="1" applyAlignment="1" applyProtection="1">
      <alignment horizontal="center" vertical="center" wrapText="1"/>
    </xf>
    <xf numFmtId="164" fontId="68" fillId="17" borderId="166" xfId="7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 vertical="top" wrapText="1"/>
    </xf>
    <xf numFmtId="0" fontId="34" fillId="12" borderId="80" xfId="0" applyFont="1" applyFill="1" applyBorder="1" applyAlignment="1">
      <alignment horizontal="left" vertical="center"/>
    </xf>
    <xf numFmtId="0" fontId="50" fillId="0" borderId="26" xfId="0" applyFont="1" applyBorder="1" applyAlignment="1">
      <alignment horizontal="center" vertical="center"/>
    </xf>
    <xf numFmtId="0" fontId="36" fillId="17" borderId="181" xfId="0" applyFont="1" applyFill="1" applyBorder="1" applyAlignment="1">
      <alignment vertical="center"/>
    </xf>
    <xf numFmtId="0" fontId="41" fillId="17" borderId="182" xfId="0" applyFont="1" applyFill="1" applyBorder="1" applyAlignment="1">
      <alignment horizontal="center" vertical="center"/>
    </xf>
    <xf numFmtId="0" fontId="41" fillId="17" borderId="183" xfId="0" applyFont="1" applyFill="1" applyBorder="1" applyAlignment="1">
      <alignment horizontal="center" vertical="center"/>
    </xf>
    <xf numFmtId="0" fontId="41" fillId="17" borderId="184" xfId="0" applyFont="1" applyFill="1" applyBorder="1" applyAlignment="1">
      <alignment horizontal="center" vertical="center"/>
    </xf>
    <xf numFmtId="0" fontId="41" fillId="17" borderId="185" xfId="0" applyFont="1" applyFill="1" applyBorder="1" applyAlignment="1">
      <alignment horizontal="center" vertical="center"/>
    </xf>
    <xf numFmtId="0" fontId="41" fillId="17" borderId="186" xfId="0" applyFont="1" applyFill="1" applyBorder="1" applyAlignment="1">
      <alignment horizontal="center" vertical="center"/>
    </xf>
    <xf numFmtId="0" fontId="41" fillId="17" borderId="187" xfId="0" applyFont="1" applyFill="1" applyBorder="1" applyAlignment="1">
      <alignment horizontal="center" vertical="center"/>
    </xf>
    <xf numFmtId="0" fontId="33" fillId="17" borderId="188" xfId="0" applyFont="1" applyFill="1" applyBorder="1" applyAlignment="1">
      <alignment horizontal="center" vertical="center"/>
    </xf>
    <xf numFmtId="0" fontId="33" fillId="17" borderId="189" xfId="0" applyFont="1" applyFill="1" applyBorder="1" applyAlignment="1">
      <alignment horizontal="center" vertical="center"/>
    </xf>
    <xf numFmtId="0" fontId="33" fillId="17" borderId="190" xfId="3" applyFont="1" applyFill="1" applyBorder="1" applyAlignment="1">
      <alignment horizontal="center"/>
    </xf>
    <xf numFmtId="170" fontId="60" fillId="21" borderId="122" xfId="5" applyNumberFormat="1" applyFont="1" applyFill="1" applyBorder="1" applyProtection="1"/>
    <xf numFmtId="170" fontId="60" fillId="21" borderId="155" xfId="5" applyNumberFormat="1" applyFont="1" applyFill="1" applyBorder="1" applyProtection="1"/>
    <xf numFmtId="170" fontId="60" fillId="21" borderId="125" xfId="5" applyNumberFormat="1" applyFont="1" applyFill="1" applyBorder="1" applyProtection="1"/>
    <xf numFmtId="171" fontId="54" fillId="22" borderId="125" xfId="5" applyNumberFormat="1" applyFont="1" applyFill="1" applyBorder="1" applyProtection="1"/>
    <xf numFmtId="171" fontId="8" fillId="19" borderId="147" xfId="5" applyNumberFormat="1" applyFont="1" applyFill="1" applyBorder="1" applyProtection="1"/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5" borderId="53" xfId="3" applyFont="1" applyBorder="1" applyAlignment="1">
      <alignment horizontal="center" vertical="center" wrapText="1"/>
    </xf>
    <xf numFmtId="0" fontId="20" fillId="5" borderId="56" xfId="3" applyFont="1" applyBorder="1" applyAlignment="1">
      <alignment horizontal="center" vertical="center" wrapText="1"/>
    </xf>
    <xf numFmtId="0" fontId="22" fillId="3" borderId="67" xfId="1" applyFont="1" applyBorder="1" applyAlignment="1">
      <alignment horizontal="center" vertical="center" wrapText="1"/>
    </xf>
    <xf numFmtId="0" fontId="22" fillId="3" borderId="68" xfId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15" fillId="8" borderId="62" xfId="0" applyFont="1" applyFill="1" applyBorder="1" applyAlignment="1">
      <alignment horizontal="right" vertical="center" wrapText="1"/>
    </xf>
    <xf numFmtId="0" fontId="15" fillId="8" borderId="34" xfId="0" applyFont="1" applyFill="1" applyBorder="1" applyAlignment="1">
      <alignment horizontal="right" vertical="center" wrapText="1"/>
    </xf>
    <xf numFmtId="0" fontId="17" fillId="17" borderId="22" xfId="0" applyFont="1" applyFill="1" applyBorder="1" applyAlignment="1">
      <alignment horizontal="left" vertical="center" wrapText="1"/>
    </xf>
    <xf numFmtId="0" fontId="17" fillId="17" borderId="38" xfId="0" applyFont="1" applyFill="1" applyBorder="1" applyAlignment="1">
      <alignment horizontal="left" vertical="center" wrapText="1"/>
    </xf>
    <xf numFmtId="0" fontId="15" fillId="8" borderId="63" xfId="0" applyFont="1" applyFill="1" applyBorder="1" applyAlignment="1">
      <alignment horizontal="right" vertical="center" wrapText="1"/>
    </xf>
    <xf numFmtId="0" fontId="15" fillId="8" borderId="64" xfId="0" applyFont="1" applyFill="1" applyBorder="1" applyAlignment="1">
      <alignment horizontal="right" vertical="center" wrapText="1"/>
    </xf>
    <xf numFmtId="0" fontId="57" fillId="17" borderId="65" xfId="6" applyFill="1" applyBorder="1" applyAlignment="1">
      <alignment horizontal="left" vertical="center"/>
    </xf>
    <xf numFmtId="0" fontId="17" fillId="17" borderId="65" xfId="0" applyFont="1" applyFill="1" applyBorder="1" applyAlignment="1">
      <alignment horizontal="left" vertical="center"/>
    </xf>
    <xf numFmtId="0" fontId="17" fillId="17" borderId="66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9" fillId="8" borderId="14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1" fillId="4" borderId="52" xfId="2" applyFont="1" applyBorder="1" applyAlignment="1">
      <alignment horizontal="center" vertical="center" wrapText="1"/>
    </xf>
    <xf numFmtId="0" fontId="21" fillId="4" borderId="44" xfId="2" applyFont="1" applyBorder="1" applyAlignment="1">
      <alignment horizontal="center" vertical="center" wrapText="1"/>
    </xf>
    <xf numFmtId="0" fontId="15" fillId="17" borderId="22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57" fillId="17" borderId="22" xfId="6" applyFill="1" applyBorder="1" applyAlignment="1">
      <alignment horizontal="center" vertical="center" wrapText="1"/>
    </xf>
    <xf numFmtId="49" fontId="15" fillId="17" borderId="22" xfId="0" applyNumberFormat="1" applyFont="1" applyFill="1" applyBorder="1" applyAlignment="1">
      <alignment horizontal="center" vertical="center" wrapText="1"/>
    </xf>
    <xf numFmtId="49" fontId="15" fillId="17" borderId="38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5" fillId="8" borderId="58" xfId="0" applyFont="1" applyFill="1" applyBorder="1" applyAlignment="1">
      <alignment horizontal="right" vertical="center" wrapText="1"/>
    </xf>
    <xf numFmtId="0" fontId="15" fillId="8" borderId="59" xfId="0" applyFont="1" applyFill="1" applyBorder="1" applyAlignment="1">
      <alignment horizontal="right" vertical="center" wrapText="1"/>
    </xf>
    <xf numFmtId="0" fontId="16" fillId="17" borderId="60" xfId="0" applyFont="1" applyFill="1" applyBorder="1" applyAlignment="1">
      <alignment horizontal="center" vertical="center" wrapText="1"/>
    </xf>
    <xf numFmtId="0" fontId="16" fillId="17" borderId="61" xfId="0" applyFont="1" applyFill="1" applyBorder="1" applyAlignment="1">
      <alignment horizontal="center" vertical="center" wrapText="1"/>
    </xf>
    <xf numFmtId="0" fontId="32" fillId="19" borderId="21" xfId="0" applyFont="1" applyFill="1" applyBorder="1" applyAlignment="1" applyProtection="1">
      <alignment horizontal="center" vertical="center"/>
    </xf>
    <xf numFmtId="0" fontId="8" fillId="0" borderId="125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13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25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13" xfId="0" applyFont="1" applyFill="1" applyBorder="1" applyAlignment="1">
      <alignment horizontal="left" wrapText="1"/>
    </xf>
    <xf numFmtId="0" fontId="8" fillId="19" borderId="86" xfId="0" applyFont="1" applyFill="1" applyBorder="1" applyAlignment="1">
      <alignment horizontal="center" vertical="top" wrapText="1"/>
    </xf>
    <xf numFmtId="0" fontId="8" fillId="19" borderId="126" xfId="0" applyFont="1" applyFill="1" applyBorder="1" applyAlignment="1">
      <alignment horizontal="center" vertical="top" wrapText="1"/>
    </xf>
    <xf numFmtId="0" fontId="8" fillId="19" borderId="114" xfId="0" applyFont="1" applyFill="1" applyBorder="1" applyAlignment="1">
      <alignment horizontal="center" vertical="top" wrapText="1"/>
    </xf>
    <xf numFmtId="0" fontId="8" fillId="10" borderId="125" xfId="0" applyFont="1" applyFill="1" applyBorder="1" applyAlignment="1">
      <alignment horizontal="center" wrapText="1"/>
    </xf>
    <xf numFmtId="0" fontId="8" fillId="10" borderId="113" xfId="0" applyFont="1" applyFill="1" applyBorder="1" applyAlignment="1">
      <alignment horizontal="center" wrapText="1"/>
    </xf>
    <xf numFmtId="0" fontId="8" fillId="10" borderId="125" xfId="0" applyFont="1" applyFill="1" applyBorder="1" applyAlignment="1">
      <alignment horizontal="center" vertical="center" wrapText="1"/>
    </xf>
    <xf numFmtId="0" fontId="8" fillId="10" borderId="11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3" xfId="0" applyFont="1" applyFill="1" applyBorder="1" applyAlignment="1">
      <alignment horizontal="center" vertical="top" wrapText="1"/>
    </xf>
    <xf numFmtId="0" fontId="9" fillId="6" borderId="179" xfId="0" applyFont="1" applyFill="1" applyBorder="1" applyAlignment="1">
      <alignment horizontal="center" vertical="top" wrapText="1"/>
    </xf>
    <xf numFmtId="0" fontId="9" fillId="6" borderId="180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7" borderId="19" xfId="0" applyFill="1" applyBorder="1" applyAlignment="1" applyProtection="1">
      <alignment horizontal="center" vertical="top" wrapText="1"/>
    </xf>
    <xf numFmtId="0" fontId="0" fillId="17" borderId="0" xfId="0" applyFill="1" applyBorder="1" applyAlignment="1" applyProtection="1">
      <alignment horizontal="center" vertical="top" wrapText="1"/>
    </xf>
    <xf numFmtId="0" fontId="0" fillId="17" borderId="20" xfId="0" applyFill="1" applyBorder="1" applyAlignment="1" applyProtection="1">
      <alignment horizontal="center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8" borderId="19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top" wrapText="1"/>
    </xf>
    <xf numFmtId="0" fontId="0" fillId="17" borderId="6" xfId="0" applyFill="1" applyBorder="1" applyAlignment="1" applyProtection="1">
      <alignment horizontal="center" vertical="top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29" fillId="0" borderId="0" xfId="0" applyFont="1" applyBorder="1" applyAlignment="1">
      <alignment horizontal="center"/>
    </xf>
    <xf numFmtId="0" fontId="32" fillId="0" borderId="0" xfId="0" applyFont="1" applyAlignment="1">
      <alignment horizontal="left" vertical="top" wrapText="1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5" fillId="11" borderId="28" xfId="0" applyFont="1" applyFill="1" applyBorder="1" applyAlignment="1">
      <alignment horizontal="left"/>
    </xf>
    <xf numFmtId="0" fontId="25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11" borderId="0" xfId="0" applyFont="1" applyFill="1" applyAlignment="1">
      <alignment horizontal="left"/>
    </xf>
    <xf numFmtId="0" fontId="25" fillId="10" borderId="28" xfId="0" applyFont="1" applyFill="1" applyBorder="1" applyAlignment="1">
      <alignment horizontal="left"/>
    </xf>
    <xf numFmtId="0" fontId="25" fillId="10" borderId="29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34" fillId="12" borderId="28" xfId="0" applyFont="1" applyFill="1" applyBorder="1" applyAlignment="1">
      <alignment horizontal="center" vertical="center" wrapText="1"/>
    </xf>
    <xf numFmtId="0" fontId="34" fillId="12" borderId="29" xfId="0" applyFont="1" applyFill="1" applyBorder="1" applyAlignment="1">
      <alignment horizontal="center" vertical="center" wrapText="1"/>
    </xf>
    <xf numFmtId="0" fontId="34" fillId="12" borderId="30" xfId="0" applyFont="1" applyFill="1" applyBorder="1" applyAlignment="1">
      <alignment horizontal="center" vertical="center" wrapText="1"/>
    </xf>
    <xf numFmtId="0" fontId="34" fillId="12" borderId="8" xfId="0" applyFont="1" applyFill="1" applyBorder="1" applyAlignment="1">
      <alignment horizontal="center" vertical="center" wrapText="1"/>
    </xf>
    <xf numFmtId="0" fontId="34" fillId="12" borderId="80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 wrapText="1"/>
    </xf>
    <xf numFmtId="0" fontId="56" fillId="12" borderId="8" xfId="0" applyFont="1" applyFill="1" applyBorder="1" applyAlignment="1">
      <alignment horizontal="center" vertical="center" wrapText="1"/>
    </xf>
    <xf numFmtId="0" fontId="56" fillId="12" borderId="9" xfId="0" applyFont="1" applyFill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/>
    </xf>
    <xf numFmtId="0" fontId="34" fillId="12" borderId="14" xfId="0" applyFont="1" applyFill="1" applyBorder="1" applyAlignment="1">
      <alignment horizontal="center" vertical="center" wrapText="1"/>
    </xf>
    <xf numFmtId="0" fontId="34" fillId="12" borderId="23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80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80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80" xfId="0" applyFont="1" applyFill="1" applyBorder="1" applyAlignment="1">
      <alignment vertical="top" wrapText="1"/>
    </xf>
    <xf numFmtId="2" fontId="3" fillId="5" borderId="91" xfId="3" applyNumberFormat="1" applyFont="1" applyBorder="1" applyAlignment="1">
      <alignment horizontal="right" vertical="top" wrapText="1"/>
    </xf>
    <xf numFmtId="2" fontId="3" fillId="5" borderId="92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7" fontId="49" fillId="3" borderId="8" xfId="4" applyNumberFormat="1" applyFont="1" applyFill="1" applyBorder="1" applyAlignment="1">
      <alignment horizontal="right" vertical="top" wrapText="1"/>
    </xf>
    <xf numFmtId="167" fontId="49" fillId="3" borderId="9" xfId="4" applyNumberFormat="1" applyFont="1" applyFill="1" applyBorder="1" applyAlignment="1">
      <alignment horizontal="right" vertical="top" wrapText="1"/>
    </xf>
    <xf numFmtId="167" fontId="49" fillId="3" borderId="8" xfId="4" applyNumberFormat="1" applyFont="1" applyFill="1" applyBorder="1" applyAlignment="1">
      <alignment vertical="top" wrapText="1"/>
    </xf>
    <xf numFmtId="167" fontId="49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49" fillId="3" borderId="8" xfId="4" applyNumberFormat="1" applyFont="1" applyFill="1" applyBorder="1" applyAlignment="1">
      <alignment vertical="top" wrapText="1"/>
    </xf>
    <xf numFmtId="2" fontId="49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1" fillId="22" borderId="14" xfId="0" applyFont="1" applyFill="1" applyBorder="1" applyAlignment="1">
      <alignment horizontal="center"/>
    </xf>
    <xf numFmtId="0" fontId="61" fillId="22" borderId="23" xfId="0" applyFont="1" applyFill="1" applyBorder="1" applyAlignment="1">
      <alignment horizontal="center"/>
    </xf>
  </cellXfs>
  <cellStyles count="9">
    <cellStyle name="Calculation" xfId="2" builtinId="22"/>
    <cellStyle name="Comma" xfId="5" builtinId="3"/>
    <cellStyle name="Currency" xfId="7" builtinId="4"/>
    <cellStyle name="Currency 2" xfId="8" xr:uid="{00000000-0005-0000-0000-000000000000}"/>
    <cellStyle name="Good" xfId="1" builtinId="26"/>
    <cellStyle name="Hyperlink" xfId="6" builtinId="8"/>
    <cellStyle name="Normal" xfId="0" builtinId="0"/>
    <cellStyle name="Note" xfId="3" builtinId="10"/>
    <cellStyle name="Percent" xfId="4" builtinId="5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lan.bohm@gmail.com" TargetMode="External"/><Relationship Id="rId1" Type="http://schemas.openxmlformats.org/officeDocument/2006/relationships/hyperlink" Target="http://www.mtf.stuba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topLeftCell="A7" zoomScaleNormal="100" zoomScaleSheetLayoutView="100" workbookViewId="0">
      <selection activeCell="A30" sqref="A30:I30"/>
    </sheetView>
  </sheetViews>
  <sheetFormatPr defaultColWidth="8.85546875" defaultRowHeight="15" x14ac:dyDescent="0.25"/>
  <cols>
    <col min="2" max="2" width="11.7109375" customWidth="1"/>
    <col min="4" max="4" width="6.42578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18" x14ac:dyDescent="0.25">
      <c r="A1" s="37"/>
      <c r="B1" s="37"/>
      <c r="C1" s="37"/>
      <c r="D1" s="37"/>
      <c r="E1" s="37"/>
      <c r="F1" s="37"/>
      <c r="G1" s="37"/>
      <c r="H1" s="37"/>
      <c r="I1" s="37"/>
      <c r="J1" s="367"/>
      <c r="K1" s="368"/>
      <c r="L1" s="368"/>
      <c r="M1" s="368"/>
      <c r="N1" s="368"/>
      <c r="O1" s="368"/>
      <c r="P1" s="368"/>
      <c r="Q1" s="368"/>
      <c r="R1" s="368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68"/>
      <c r="K2" s="368"/>
      <c r="L2" s="368"/>
      <c r="M2" s="368"/>
      <c r="N2" s="368"/>
      <c r="O2" s="368"/>
      <c r="P2" s="368"/>
      <c r="Q2" s="368"/>
      <c r="R2" s="368"/>
    </row>
    <row r="3" spans="1:18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68"/>
      <c r="K4" s="368"/>
      <c r="L4" s="368"/>
      <c r="M4" s="368"/>
      <c r="N4" s="368"/>
      <c r="O4" s="368"/>
      <c r="P4" s="368"/>
      <c r="Q4" s="368"/>
      <c r="R4" s="368"/>
    </row>
    <row r="5" spans="1:18" x14ac:dyDescent="0.25">
      <c r="A5" s="37"/>
      <c r="B5" s="37"/>
      <c r="C5" s="37"/>
      <c r="D5" s="37"/>
      <c r="E5" s="37"/>
      <c r="F5" s="37"/>
      <c r="G5" s="37"/>
      <c r="H5" s="37"/>
      <c r="I5" s="37"/>
      <c r="J5" s="368"/>
      <c r="K5" s="368"/>
      <c r="L5" s="368"/>
      <c r="M5" s="368"/>
      <c r="N5" s="368"/>
      <c r="O5" s="368"/>
      <c r="P5" s="368"/>
      <c r="Q5" s="368"/>
      <c r="R5" s="368"/>
    </row>
    <row r="6" spans="1:18" ht="62.1" customHeight="1" x14ac:dyDescent="0.5">
      <c r="A6" s="702" t="s">
        <v>113</v>
      </c>
      <c r="B6" s="702"/>
      <c r="C6" s="702"/>
      <c r="D6" s="702"/>
      <c r="E6" s="702"/>
      <c r="F6" s="702"/>
      <c r="G6" s="702"/>
      <c r="H6" s="702"/>
      <c r="I6" s="702"/>
      <c r="J6" s="368"/>
      <c r="K6" s="368"/>
      <c r="L6" s="368"/>
      <c r="M6" s="368"/>
      <c r="N6" s="368"/>
      <c r="O6" s="368"/>
      <c r="P6" s="368"/>
      <c r="Q6" s="368"/>
      <c r="R6" s="368"/>
    </row>
    <row r="7" spans="1:18" ht="18.75" customHeight="1" x14ac:dyDescent="0.3">
      <c r="A7" s="679" t="s">
        <v>65</v>
      </c>
      <c r="B7" s="679"/>
      <c r="C7" s="679"/>
      <c r="D7" s="679"/>
      <c r="E7" s="679"/>
      <c r="F7" s="679"/>
      <c r="G7" s="679"/>
      <c r="H7" s="679"/>
      <c r="I7" s="679"/>
      <c r="J7" s="368"/>
      <c r="K7" s="368"/>
      <c r="L7" s="368"/>
      <c r="M7" s="368"/>
      <c r="N7" s="368"/>
      <c r="O7" s="368"/>
      <c r="P7" s="368"/>
      <c r="Q7" s="368"/>
      <c r="R7" s="368"/>
    </row>
    <row r="8" spans="1:18" x14ac:dyDescent="0.25">
      <c r="A8" s="703" t="s">
        <v>60</v>
      </c>
      <c r="B8" s="703"/>
      <c r="C8" s="703"/>
      <c r="D8" s="703"/>
      <c r="E8" s="703"/>
      <c r="F8" s="703"/>
      <c r="G8" s="703"/>
      <c r="H8" s="703"/>
      <c r="I8" s="703"/>
      <c r="J8" s="368"/>
      <c r="K8" s="368"/>
      <c r="L8" s="368"/>
      <c r="M8" s="368"/>
      <c r="N8" s="368"/>
      <c r="O8" s="368"/>
      <c r="P8" s="368"/>
      <c r="Q8" s="368"/>
      <c r="R8" s="368"/>
    </row>
    <row r="9" spans="1:18" ht="15" customHeight="1" x14ac:dyDescent="0.25">
      <c r="A9" s="703"/>
      <c r="B9" s="703"/>
      <c r="C9" s="703"/>
      <c r="D9" s="703"/>
      <c r="E9" s="703"/>
      <c r="F9" s="703"/>
      <c r="G9" s="703"/>
      <c r="H9" s="703"/>
      <c r="I9" s="703"/>
      <c r="J9" s="368"/>
      <c r="K9" s="368"/>
      <c r="L9" s="368"/>
      <c r="M9" s="368"/>
      <c r="N9" s="368"/>
      <c r="O9" s="368"/>
      <c r="P9" s="368"/>
      <c r="Q9" s="368"/>
      <c r="R9" s="368"/>
    </row>
    <row r="10" spans="1:18" ht="48.6" customHeight="1" x14ac:dyDescent="0.25">
      <c r="A10" s="703"/>
      <c r="B10" s="703"/>
      <c r="C10" s="703"/>
      <c r="D10" s="703"/>
      <c r="E10" s="703"/>
      <c r="F10" s="703"/>
      <c r="G10" s="703"/>
      <c r="H10" s="703"/>
      <c r="I10" s="703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ht="15" customHeight="1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68"/>
      <c r="K11" s="368"/>
      <c r="L11" s="368"/>
      <c r="M11" s="368"/>
      <c r="N11" s="368"/>
      <c r="O11" s="368"/>
      <c r="P11" s="368"/>
      <c r="Q11" s="368"/>
      <c r="R11" s="368"/>
    </row>
    <row r="12" spans="1:18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68"/>
      <c r="K12" s="368"/>
      <c r="L12" s="368"/>
      <c r="M12" s="368"/>
      <c r="N12" s="368"/>
      <c r="O12" s="368"/>
      <c r="P12" s="368"/>
      <c r="Q12" s="368"/>
      <c r="R12" s="368"/>
    </row>
    <row r="13" spans="1:18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68"/>
      <c r="K13" s="368"/>
      <c r="L13" s="368"/>
      <c r="M13" s="368"/>
      <c r="N13" s="368"/>
      <c r="O13" s="368"/>
      <c r="P13" s="368"/>
      <c r="Q13" s="368"/>
      <c r="R13" s="368"/>
    </row>
    <row r="14" spans="1:1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68"/>
      <c r="K14" s="368"/>
      <c r="L14" s="368"/>
      <c r="M14" s="368"/>
      <c r="N14" s="368"/>
      <c r="O14" s="368"/>
      <c r="P14" s="368"/>
      <c r="Q14" s="368"/>
      <c r="R14" s="368"/>
    </row>
    <row r="15" spans="1:18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68"/>
      <c r="K15" s="368"/>
      <c r="L15" s="368"/>
      <c r="M15" s="368"/>
      <c r="N15" s="368"/>
      <c r="O15" s="368"/>
      <c r="P15" s="368"/>
      <c r="Q15" s="368"/>
      <c r="R15" s="368"/>
    </row>
    <row r="16" spans="1:18" x14ac:dyDescent="0.25">
      <c r="B16" s="37"/>
      <c r="C16" s="37"/>
      <c r="D16" s="37"/>
      <c r="E16" s="37"/>
      <c r="F16" s="37"/>
      <c r="G16" s="37"/>
      <c r="H16" s="37"/>
      <c r="I16" s="37"/>
      <c r="J16" s="368"/>
      <c r="K16" s="368"/>
      <c r="L16" s="368"/>
      <c r="M16" s="368"/>
      <c r="N16" s="368"/>
      <c r="O16" s="368"/>
      <c r="P16" s="368"/>
      <c r="Q16" s="368"/>
      <c r="R16" s="368"/>
    </row>
    <row r="17" spans="1:18" x14ac:dyDescent="0.25">
      <c r="B17" s="37"/>
      <c r="C17" s="37"/>
      <c r="D17" s="37"/>
      <c r="E17" s="37"/>
      <c r="F17" s="37"/>
      <c r="G17" s="37"/>
      <c r="H17" s="37"/>
      <c r="I17" s="37"/>
      <c r="J17" s="368"/>
      <c r="K17" s="368"/>
      <c r="L17" s="368"/>
      <c r="M17" s="368"/>
      <c r="N17" s="368"/>
      <c r="O17" s="368"/>
      <c r="P17" s="368"/>
      <c r="Q17" s="368"/>
      <c r="R17" s="368"/>
    </row>
    <row r="18" spans="1:18" ht="15.75" thickBot="1" x14ac:dyDescent="0.3">
      <c r="B18" s="37"/>
      <c r="C18" s="37"/>
      <c r="D18" s="37"/>
      <c r="E18" s="37"/>
      <c r="F18" s="37"/>
      <c r="G18" s="37"/>
      <c r="H18" s="37"/>
      <c r="I18" s="37"/>
      <c r="J18" s="368"/>
      <c r="K18" s="368"/>
      <c r="L18" s="368"/>
      <c r="M18" s="368"/>
      <c r="N18" s="368"/>
      <c r="O18" s="368"/>
      <c r="P18" s="368"/>
      <c r="Q18" s="368"/>
      <c r="R18" s="368"/>
    </row>
    <row r="19" spans="1:18" ht="33" customHeight="1" x14ac:dyDescent="0.25">
      <c r="A19" s="704" t="s">
        <v>114</v>
      </c>
      <c r="B19" s="705"/>
      <c r="C19" s="706" t="s">
        <v>428</v>
      </c>
      <c r="D19" s="706"/>
      <c r="E19" s="706"/>
      <c r="F19" s="706"/>
      <c r="G19" s="706"/>
      <c r="H19" s="706"/>
      <c r="I19" s="707"/>
      <c r="J19" s="368"/>
      <c r="K19" s="368"/>
      <c r="L19" s="368"/>
      <c r="M19" s="368"/>
      <c r="N19" s="368"/>
      <c r="O19" s="368"/>
      <c r="P19" s="368"/>
      <c r="Q19" s="368"/>
      <c r="R19" s="368"/>
    </row>
    <row r="20" spans="1:18" ht="16.5" x14ac:dyDescent="0.25">
      <c r="A20" s="680" t="s">
        <v>118</v>
      </c>
      <c r="B20" s="681"/>
      <c r="C20" s="697"/>
      <c r="D20" s="697"/>
      <c r="E20" s="697"/>
      <c r="F20" s="697"/>
      <c r="G20" s="697"/>
      <c r="H20" s="697"/>
      <c r="I20" s="698"/>
      <c r="J20" s="368"/>
      <c r="K20" s="368"/>
      <c r="L20" s="368"/>
      <c r="M20" s="368"/>
      <c r="N20" s="368"/>
      <c r="O20" s="368"/>
      <c r="P20" s="368"/>
      <c r="Q20" s="368"/>
      <c r="R20" s="368"/>
    </row>
    <row r="21" spans="1:18" ht="16.5" x14ac:dyDescent="0.25">
      <c r="A21" s="680" t="s">
        <v>117</v>
      </c>
      <c r="B21" s="681"/>
      <c r="C21" s="697" t="s">
        <v>429</v>
      </c>
      <c r="D21" s="697"/>
      <c r="E21" s="697"/>
      <c r="F21" s="697"/>
      <c r="G21" s="697"/>
      <c r="H21" s="697"/>
      <c r="I21" s="698"/>
      <c r="J21" s="368"/>
      <c r="K21" s="368"/>
      <c r="L21" s="368"/>
      <c r="M21" s="368"/>
      <c r="N21" s="368"/>
      <c r="O21" s="368"/>
      <c r="P21" s="368"/>
      <c r="Q21" s="368"/>
      <c r="R21" s="368"/>
    </row>
    <row r="22" spans="1:18" ht="30" customHeight="1" x14ac:dyDescent="0.25">
      <c r="A22" s="680" t="s">
        <v>51</v>
      </c>
      <c r="B22" s="681"/>
      <c r="C22" s="697" t="s">
        <v>435</v>
      </c>
      <c r="D22" s="697"/>
      <c r="E22" s="697"/>
      <c r="F22" s="697"/>
      <c r="G22" s="697"/>
      <c r="H22" s="697"/>
      <c r="I22" s="698"/>
      <c r="J22" s="368"/>
      <c r="K22" s="368"/>
      <c r="L22" s="368"/>
      <c r="M22" s="368"/>
      <c r="N22" s="368"/>
      <c r="O22" s="368"/>
      <c r="P22" s="368"/>
      <c r="Q22" s="368"/>
      <c r="R22" s="368"/>
    </row>
    <row r="23" spans="1:18" ht="16.5" x14ac:dyDescent="0.25">
      <c r="A23" s="680" t="s">
        <v>52</v>
      </c>
      <c r="B23" s="681"/>
      <c r="C23" s="697" t="s">
        <v>433</v>
      </c>
      <c r="D23" s="697"/>
      <c r="E23" s="697"/>
      <c r="F23" s="697"/>
      <c r="G23" s="697"/>
      <c r="H23" s="697"/>
      <c r="I23" s="698"/>
      <c r="J23" s="368"/>
      <c r="K23" s="368"/>
      <c r="L23" s="368"/>
      <c r="M23" s="368"/>
      <c r="N23" s="368"/>
      <c r="O23" s="368"/>
      <c r="P23" s="368"/>
      <c r="Q23" s="368"/>
      <c r="R23" s="368"/>
    </row>
    <row r="24" spans="1:18" ht="16.5" x14ac:dyDescent="0.25">
      <c r="A24" s="680" t="s">
        <v>53</v>
      </c>
      <c r="B24" s="681"/>
      <c r="C24" s="697" t="s">
        <v>434</v>
      </c>
      <c r="D24" s="697"/>
      <c r="E24" s="697"/>
      <c r="F24" s="697"/>
      <c r="G24" s="697"/>
      <c r="H24" s="697"/>
      <c r="I24" s="69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8" ht="16.5" x14ac:dyDescent="0.25">
      <c r="A25" s="680" t="s">
        <v>54</v>
      </c>
      <c r="B25" s="681"/>
      <c r="C25" s="699" t="s">
        <v>430</v>
      </c>
      <c r="D25" s="697"/>
      <c r="E25" s="697"/>
      <c r="F25" s="697"/>
      <c r="G25" s="697"/>
      <c r="H25" s="697"/>
      <c r="I25" s="698"/>
      <c r="J25" s="368"/>
      <c r="K25" s="368"/>
      <c r="L25" s="368"/>
      <c r="M25" s="368"/>
      <c r="N25" s="368"/>
      <c r="O25" s="368"/>
      <c r="P25" s="368"/>
      <c r="Q25" s="368"/>
      <c r="R25" s="368"/>
    </row>
    <row r="26" spans="1:18" ht="16.5" x14ac:dyDescent="0.25">
      <c r="A26" s="680" t="s">
        <v>55</v>
      </c>
      <c r="B26" s="681"/>
      <c r="C26" s="700" t="s">
        <v>431</v>
      </c>
      <c r="D26" s="700"/>
      <c r="E26" s="700"/>
      <c r="F26" s="700"/>
      <c r="G26" s="700"/>
      <c r="H26" s="700"/>
      <c r="I26" s="701"/>
      <c r="J26" s="368"/>
      <c r="K26" s="368"/>
      <c r="L26" s="368"/>
      <c r="M26" s="368"/>
      <c r="N26" s="368"/>
      <c r="O26" s="368"/>
      <c r="P26" s="368"/>
      <c r="Q26" s="368"/>
      <c r="R26" s="368"/>
    </row>
    <row r="27" spans="1:18" ht="19.350000000000001" customHeight="1" x14ac:dyDescent="0.25">
      <c r="A27" s="680" t="s">
        <v>56</v>
      </c>
      <c r="B27" s="681"/>
      <c r="C27" s="682" t="s">
        <v>432</v>
      </c>
      <c r="D27" s="682"/>
      <c r="E27" s="682"/>
      <c r="F27" s="682"/>
      <c r="G27" s="682"/>
      <c r="H27" s="682"/>
      <c r="I27" s="683"/>
      <c r="J27" s="368"/>
      <c r="K27" s="368"/>
      <c r="L27" s="368"/>
      <c r="M27" s="368"/>
      <c r="N27" s="368"/>
      <c r="O27" s="368"/>
      <c r="P27" s="368"/>
      <c r="Q27" s="368"/>
      <c r="R27" s="368"/>
    </row>
    <row r="28" spans="1:18" ht="33" customHeight="1" thickBot="1" x14ac:dyDescent="0.3">
      <c r="A28" s="684" t="s">
        <v>57</v>
      </c>
      <c r="B28" s="685"/>
      <c r="C28" s="686" t="s">
        <v>436</v>
      </c>
      <c r="D28" s="687"/>
      <c r="E28" s="687"/>
      <c r="F28" s="687"/>
      <c r="G28" s="687"/>
      <c r="H28" s="687"/>
      <c r="I28" s="688"/>
      <c r="J28" s="368"/>
      <c r="K28" s="368"/>
      <c r="L28" s="368"/>
      <c r="M28" s="368"/>
      <c r="N28" s="368"/>
      <c r="O28" s="368"/>
      <c r="P28" s="368"/>
      <c r="Q28" s="368"/>
      <c r="R28" s="368"/>
    </row>
    <row r="29" spans="1:1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68"/>
      <c r="K29" s="368"/>
      <c r="L29" s="368"/>
      <c r="M29" s="368"/>
      <c r="N29" s="368"/>
      <c r="O29" s="368"/>
      <c r="P29" s="368"/>
      <c r="Q29" s="368"/>
      <c r="R29" s="368"/>
    </row>
    <row r="30" spans="1:18" ht="15.75" thickBot="1" x14ac:dyDescent="0.3">
      <c r="A30" s="689" t="s">
        <v>61</v>
      </c>
      <c r="B30" s="689"/>
      <c r="C30" s="689"/>
      <c r="D30" s="689"/>
      <c r="E30" s="689"/>
      <c r="F30" s="689"/>
      <c r="G30" s="689"/>
      <c r="H30" s="689"/>
      <c r="I30" s="689"/>
      <c r="J30" s="368"/>
      <c r="K30" s="368"/>
      <c r="L30" s="368"/>
      <c r="M30" s="368"/>
      <c r="N30" s="368"/>
      <c r="O30" s="368"/>
      <c r="P30" s="368"/>
      <c r="Q30" s="368"/>
      <c r="R30" s="368"/>
    </row>
    <row r="31" spans="1:18" ht="14.45" customHeight="1" x14ac:dyDescent="0.25">
      <c r="A31" s="690" t="s">
        <v>58</v>
      </c>
      <c r="B31" s="691"/>
      <c r="C31" s="673" t="s">
        <v>59</v>
      </c>
      <c r="D31" s="673"/>
      <c r="E31" s="695" t="s">
        <v>62</v>
      </c>
      <c r="F31" s="695"/>
      <c r="G31" s="675" t="s">
        <v>63</v>
      </c>
      <c r="H31" s="675"/>
      <c r="I31" s="677" t="s">
        <v>64</v>
      </c>
      <c r="J31" s="368"/>
      <c r="K31" s="368"/>
      <c r="L31" s="368"/>
      <c r="M31" s="368"/>
      <c r="N31" s="368"/>
      <c r="O31" s="368"/>
      <c r="P31" s="368"/>
      <c r="Q31" s="368"/>
      <c r="R31" s="368"/>
    </row>
    <row r="32" spans="1:18" ht="15.75" thickBot="1" x14ac:dyDescent="0.3">
      <c r="A32" s="692"/>
      <c r="B32" s="693"/>
      <c r="C32" s="694"/>
      <c r="D32" s="694"/>
      <c r="E32" s="696"/>
      <c r="F32" s="696"/>
      <c r="G32" s="676"/>
      <c r="H32" s="676"/>
      <c r="I32" s="678"/>
      <c r="J32" s="368"/>
      <c r="K32" s="368"/>
      <c r="L32" s="368"/>
      <c r="M32" s="368"/>
      <c r="N32" s="368"/>
      <c r="O32" s="368"/>
      <c r="P32" s="368"/>
      <c r="Q32" s="368"/>
      <c r="R32" s="368"/>
    </row>
    <row r="33" spans="1:18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368"/>
      <c r="K33" s="368"/>
      <c r="L33" s="368"/>
      <c r="M33" s="368"/>
      <c r="N33" s="368"/>
      <c r="O33" s="368"/>
      <c r="P33" s="368"/>
      <c r="Q33" s="368"/>
      <c r="R33" s="368"/>
    </row>
    <row r="34" spans="1:18" x14ac:dyDescent="0.25">
      <c r="A34" s="674"/>
      <c r="B34" s="674"/>
      <c r="C34" s="674"/>
      <c r="D34" s="674"/>
      <c r="E34" s="674"/>
      <c r="F34" s="674"/>
      <c r="G34" s="674"/>
      <c r="H34" s="674"/>
      <c r="I34" s="674"/>
      <c r="J34" s="368"/>
      <c r="K34" s="368"/>
      <c r="L34" s="368"/>
      <c r="M34" s="368"/>
      <c r="N34" s="368"/>
      <c r="O34" s="368"/>
      <c r="P34" s="368"/>
      <c r="Q34" s="368"/>
      <c r="R34" s="368"/>
    </row>
    <row r="35" spans="1:18" x14ac:dyDescent="0.25">
      <c r="A35" s="674"/>
      <c r="B35" s="674"/>
      <c r="C35" s="674"/>
      <c r="D35" s="674"/>
      <c r="E35" s="674"/>
      <c r="F35" s="674"/>
      <c r="G35" s="674"/>
      <c r="H35" s="674"/>
      <c r="I35" s="674"/>
      <c r="J35" s="368"/>
      <c r="K35" s="368"/>
      <c r="L35" s="368"/>
      <c r="M35" s="368"/>
      <c r="N35" s="368"/>
      <c r="O35" s="368"/>
      <c r="P35" s="368"/>
      <c r="Q35" s="368"/>
      <c r="R35" s="368"/>
    </row>
    <row r="36" spans="1:18" x14ac:dyDescent="0.25">
      <c r="A36" s="85"/>
      <c r="B36" s="85"/>
      <c r="C36" s="37"/>
      <c r="D36" s="37"/>
      <c r="E36" s="37"/>
      <c r="F36" s="37"/>
      <c r="G36" s="37"/>
      <c r="H36" s="37"/>
      <c r="I36" s="37"/>
      <c r="J36" s="368"/>
      <c r="K36" s="368"/>
      <c r="L36" s="368"/>
      <c r="M36" s="368"/>
      <c r="N36" s="368"/>
      <c r="O36" s="368"/>
      <c r="P36" s="368"/>
      <c r="Q36" s="368"/>
      <c r="R36" s="368"/>
    </row>
    <row r="37" spans="1:18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68"/>
      <c r="K37" s="368"/>
      <c r="L37" s="368"/>
      <c r="M37" s="368"/>
      <c r="N37" s="368"/>
      <c r="O37" s="368"/>
      <c r="P37" s="368"/>
      <c r="Q37" s="368"/>
      <c r="R37" s="368"/>
    </row>
    <row r="38" spans="1:18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68"/>
      <c r="K38" s="368"/>
      <c r="L38" s="368"/>
      <c r="M38" s="368"/>
      <c r="N38" s="368"/>
      <c r="O38" s="368"/>
      <c r="P38" s="368"/>
      <c r="Q38" s="368"/>
      <c r="R38" s="368"/>
    </row>
    <row r="39" spans="1:18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68"/>
      <c r="K39" s="368"/>
      <c r="L39" s="368"/>
      <c r="M39" s="368"/>
      <c r="N39" s="368"/>
      <c r="O39" s="368"/>
      <c r="P39" s="368"/>
      <c r="Q39" s="368"/>
      <c r="R39" s="368"/>
    </row>
    <row r="40" spans="1:18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68"/>
      <c r="K40" s="368"/>
      <c r="L40" s="368"/>
      <c r="M40" s="368"/>
      <c r="N40" s="368"/>
      <c r="O40" s="368"/>
      <c r="P40" s="368"/>
      <c r="Q40" s="368"/>
      <c r="R40" s="368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68"/>
      <c r="K41" s="368"/>
      <c r="L41" s="368"/>
      <c r="M41" s="368"/>
      <c r="N41" s="368"/>
      <c r="O41" s="368"/>
      <c r="P41" s="368"/>
      <c r="Q41" s="368"/>
      <c r="R41" s="368"/>
    </row>
    <row r="42" spans="1:18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68"/>
      <c r="K42" s="368"/>
      <c r="L42" s="368"/>
      <c r="M42" s="368"/>
      <c r="N42" s="368"/>
      <c r="O42" s="368"/>
      <c r="P42" s="368"/>
      <c r="Q42" s="368"/>
      <c r="R42" s="368"/>
    </row>
    <row r="43" spans="1:18" x14ac:dyDescent="0.25">
      <c r="A43" s="37"/>
      <c r="B43" s="37"/>
      <c r="C43" s="37"/>
      <c r="D43" s="37"/>
      <c r="E43" s="37"/>
      <c r="F43" s="37"/>
      <c r="G43" s="37"/>
      <c r="H43" s="37"/>
      <c r="I43" s="37"/>
    </row>
    <row r="44" spans="1:18" x14ac:dyDescent="0.25">
      <c r="A44" s="37"/>
      <c r="B44" s="37"/>
      <c r="C44" s="37"/>
      <c r="D44" s="37"/>
      <c r="E44" s="37"/>
      <c r="F44" s="37"/>
      <c r="G44" s="37"/>
      <c r="H44" s="37"/>
      <c r="I44" s="37"/>
    </row>
    <row r="45" spans="1:18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6" spans="1:18" x14ac:dyDescent="0.25">
      <c r="A46" s="37"/>
      <c r="B46" s="37"/>
      <c r="C46" s="37"/>
      <c r="D46" s="37"/>
      <c r="E46" s="37"/>
      <c r="F46" s="37"/>
      <c r="G46" s="37"/>
      <c r="H46" s="37"/>
      <c r="I46" s="37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hyperlinks>
    <hyperlink ref="C25" r:id="rId1" xr:uid="{00000000-0004-0000-0000-000000000000}"/>
    <hyperlink ref="C2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130" zoomScaleNormal="100" zoomScaleSheetLayoutView="130" workbookViewId="0"/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339" t="s">
        <v>271</v>
      </c>
    </row>
    <row r="2" spans="1:3" ht="15.75" thickBot="1" x14ac:dyDescent="0.3">
      <c r="A2" s="347" t="s">
        <v>293</v>
      </c>
      <c r="B2" s="348" t="s">
        <v>294</v>
      </c>
      <c r="C2" s="349" t="s">
        <v>299</v>
      </c>
    </row>
    <row r="3" spans="1:3" x14ac:dyDescent="0.25">
      <c r="A3" s="363" t="s">
        <v>272</v>
      </c>
      <c r="B3" s="350" t="s">
        <v>296</v>
      </c>
      <c r="C3" s="262" t="s">
        <v>295</v>
      </c>
    </row>
    <row r="4" spans="1:3" x14ac:dyDescent="0.25">
      <c r="A4" s="364" t="s">
        <v>273</v>
      </c>
      <c r="B4" s="351" t="s">
        <v>297</v>
      </c>
      <c r="C4" s="352" t="s">
        <v>298</v>
      </c>
    </row>
    <row r="5" spans="1:3" x14ac:dyDescent="0.25">
      <c r="A5" s="364" t="s">
        <v>274</v>
      </c>
      <c r="B5" s="351" t="s">
        <v>300</v>
      </c>
      <c r="C5" s="352" t="s">
        <v>298</v>
      </c>
    </row>
    <row r="6" spans="1:3" x14ac:dyDescent="0.25">
      <c r="A6" s="364" t="s">
        <v>217</v>
      </c>
      <c r="B6" s="351" t="s">
        <v>301</v>
      </c>
      <c r="C6" s="260" t="s">
        <v>303</v>
      </c>
    </row>
    <row r="7" spans="1:3" x14ac:dyDescent="0.25">
      <c r="A7" s="364" t="s">
        <v>275</v>
      </c>
      <c r="B7" s="351" t="s">
        <v>302</v>
      </c>
      <c r="C7" s="352" t="s">
        <v>298</v>
      </c>
    </row>
    <row r="8" spans="1:3" x14ac:dyDescent="0.25">
      <c r="A8" s="364" t="s">
        <v>276</v>
      </c>
      <c r="B8" s="351" t="s">
        <v>304</v>
      </c>
      <c r="C8" s="260" t="s">
        <v>305</v>
      </c>
    </row>
    <row r="9" spans="1:3" x14ac:dyDescent="0.25">
      <c r="A9" s="364" t="s">
        <v>277</v>
      </c>
      <c r="B9" s="351" t="s">
        <v>306</v>
      </c>
      <c r="C9" s="352" t="s">
        <v>298</v>
      </c>
    </row>
    <row r="10" spans="1:3" x14ac:dyDescent="0.25">
      <c r="A10" s="364" t="s">
        <v>278</v>
      </c>
      <c r="B10" s="351" t="s">
        <v>307</v>
      </c>
      <c r="C10" s="260" t="s">
        <v>305</v>
      </c>
    </row>
    <row r="11" spans="1:3" x14ac:dyDescent="0.25">
      <c r="A11" s="364" t="s">
        <v>279</v>
      </c>
      <c r="B11" s="351" t="s">
        <v>308</v>
      </c>
      <c r="C11" s="260" t="s">
        <v>305</v>
      </c>
    </row>
    <row r="12" spans="1:3" x14ac:dyDescent="0.25">
      <c r="A12" s="364" t="s">
        <v>280</v>
      </c>
      <c r="B12" s="351" t="s">
        <v>309</v>
      </c>
      <c r="C12" s="260" t="s">
        <v>305</v>
      </c>
    </row>
    <row r="13" spans="1:3" x14ac:dyDescent="0.25">
      <c r="A13" s="364" t="s">
        <v>281</v>
      </c>
      <c r="B13" s="351" t="s">
        <v>310</v>
      </c>
      <c r="C13" s="260" t="s">
        <v>305</v>
      </c>
    </row>
    <row r="14" spans="1:3" x14ac:dyDescent="0.25">
      <c r="A14" s="364" t="s">
        <v>282</v>
      </c>
      <c r="B14" s="351" t="s">
        <v>344</v>
      </c>
      <c r="C14" s="260" t="s">
        <v>311</v>
      </c>
    </row>
    <row r="15" spans="1:3" x14ac:dyDescent="0.25">
      <c r="A15" s="364" t="s">
        <v>343</v>
      </c>
      <c r="B15" s="351" t="s">
        <v>345</v>
      </c>
      <c r="C15" s="260" t="s">
        <v>305</v>
      </c>
    </row>
    <row r="16" spans="1:3" x14ac:dyDescent="0.25">
      <c r="A16" s="364" t="s">
        <v>287</v>
      </c>
      <c r="B16" s="351" t="s">
        <v>312</v>
      </c>
      <c r="C16" s="260" t="s">
        <v>313</v>
      </c>
    </row>
    <row r="17" spans="1:3" x14ac:dyDescent="0.25">
      <c r="A17" s="364" t="s">
        <v>288</v>
      </c>
      <c r="B17" s="351" t="s">
        <v>314</v>
      </c>
      <c r="C17" s="260" t="s">
        <v>315</v>
      </c>
    </row>
    <row r="18" spans="1:3" ht="30" x14ac:dyDescent="0.25">
      <c r="A18" s="364" t="s">
        <v>289</v>
      </c>
      <c r="B18" s="362" t="s">
        <v>316</v>
      </c>
      <c r="C18" s="365" t="s">
        <v>317</v>
      </c>
    </row>
    <row r="19" spans="1:3" x14ac:dyDescent="0.25">
      <c r="A19" s="364" t="s">
        <v>290</v>
      </c>
      <c r="B19" s="351" t="s">
        <v>318</v>
      </c>
      <c r="C19" s="260" t="s">
        <v>319</v>
      </c>
    </row>
    <row r="20" spans="1:3" x14ac:dyDescent="0.25">
      <c r="A20" s="364" t="s">
        <v>291</v>
      </c>
      <c r="B20" s="351" t="s">
        <v>320</v>
      </c>
      <c r="C20" s="260" t="s">
        <v>322</v>
      </c>
    </row>
    <row r="21" spans="1:3" x14ac:dyDescent="0.25">
      <c r="A21" s="364" t="s">
        <v>292</v>
      </c>
      <c r="B21" s="351" t="s">
        <v>321</v>
      </c>
      <c r="C21" s="260" t="s">
        <v>322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Z32"/>
  <sheetViews>
    <sheetView view="pageBreakPreview" zoomScale="85" zoomScaleNormal="100" zoomScaleSheetLayoutView="85" workbookViewId="0">
      <selection activeCell="H24" sqref="H24"/>
    </sheetView>
  </sheetViews>
  <sheetFormatPr defaultColWidth="9.140625" defaultRowHeight="15" x14ac:dyDescent="0.25"/>
  <cols>
    <col min="1" max="1" width="9.140625" style="529"/>
    <col min="2" max="2" width="9.140625" style="529" customWidth="1"/>
    <col min="3" max="3" width="32" style="529" customWidth="1"/>
    <col min="4" max="6" width="13.42578125" style="529" bestFit="1" customWidth="1"/>
    <col min="7" max="9" width="12.85546875" style="529" bestFit="1" customWidth="1"/>
    <col min="10" max="10" width="19.85546875" style="529" customWidth="1"/>
    <col min="11" max="11" width="14.140625" style="529" bestFit="1" customWidth="1"/>
    <col min="12" max="16" width="9.140625" style="529"/>
    <col min="17" max="17" width="32.28515625" style="529" customWidth="1"/>
    <col min="18" max="20" width="15.42578125" style="529" bestFit="1" customWidth="1"/>
    <col min="21" max="23" width="12.85546875" style="529" bestFit="1" customWidth="1"/>
    <col min="24" max="24" width="15.85546875" style="529" customWidth="1"/>
    <col min="25" max="25" width="15.42578125" style="529" bestFit="1" customWidth="1"/>
    <col min="26" max="16384" width="9.140625" style="529"/>
  </cols>
  <sheetData>
    <row r="1" spans="1:25" ht="21.75" customHeight="1" thickBot="1" x14ac:dyDescent="0.3">
      <c r="A1" s="708" t="s">
        <v>364</v>
      </c>
      <c r="B1" s="708"/>
      <c r="C1" s="70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708" t="s">
        <v>365</v>
      </c>
      <c r="P1" s="708"/>
      <c r="Q1" s="708"/>
    </row>
    <row r="2" spans="1:25" ht="45" x14ac:dyDescent="0.25">
      <c r="A2" s="709"/>
      <c r="B2" s="710"/>
      <c r="C2" s="711"/>
      <c r="D2" s="620" t="str">
        <f>'Parametre - Agendové IS'!G1</f>
        <v>Modul 1</v>
      </c>
      <c r="E2" s="620" t="str">
        <f>'Parametre - Agendové IS'!J1</f>
        <v>Modul 2</v>
      </c>
      <c r="F2" s="620" t="str">
        <f>'Parametre - Agendové IS'!M1</f>
        <v>Modul 3</v>
      </c>
      <c r="G2" s="621" t="str">
        <f>'Parametre - Agendové IS'!P1</f>
        <v>Modul 4</v>
      </c>
      <c r="H2" s="621" t="str">
        <f>'Parametre - Agendové IS'!S1</f>
        <v>Modul 5</v>
      </c>
      <c r="I2" s="621" t="str">
        <f>'Parametre - Agendové IS'!V1</f>
        <v>Modul 6</v>
      </c>
      <c r="J2" s="623" t="s">
        <v>353</v>
      </c>
      <c r="K2" s="622" t="s">
        <v>105</v>
      </c>
      <c r="O2" s="709"/>
      <c r="P2" s="710"/>
      <c r="Q2" s="711"/>
      <c r="R2" s="620" t="str">
        <f t="shared" ref="R2:W2" si="0">D2</f>
        <v>Modul 1</v>
      </c>
      <c r="S2" s="620" t="str">
        <f t="shared" si="0"/>
        <v>Modul 2</v>
      </c>
      <c r="T2" s="620" t="str">
        <f t="shared" si="0"/>
        <v>Modul 3</v>
      </c>
      <c r="U2" s="621" t="str">
        <f t="shared" si="0"/>
        <v>Modul 4</v>
      </c>
      <c r="V2" s="621" t="str">
        <f t="shared" si="0"/>
        <v>Modul 5</v>
      </c>
      <c r="W2" s="621" t="str">
        <f t="shared" si="0"/>
        <v>Modul 6</v>
      </c>
      <c r="X2" s="623" t="s">
        <v>353</v>
      </c>
      <c r="Y2" s="622" t="s">
        <v>105</v>
      </c>
    </row>
    <row r="3" spans="1:25" x14ac:dyDescent="0.25">
      <c r="A3" s="369" t="s">
        <v>369</v>
      </c>
      <c r="B3" s="370"/>
      <c r="C3" s="371"/>
      <c r="D3" s="372">
        <f t="shared" ref="D3:I3" si="1">D4+D5+D9+D13+D14</f>
        <v>507292.75132275134</v>
      </c>
      <c r="E3" s="372">
        <f t="shared" si="1"/>
        <v>773474.25132275128</v>
      </c>
      <c r="F3" s="372">
        <f t="shared" si="1"/>
        <v>185482.75132275131</v>
      </c>
      <c r="G3" s="373">
        <f t="shared" si="1"/>
        <v>1048968.4656084655</v>
      </c>
      <c r="H3" s="373">
        <f t="shared" si="1"/>
        <v>432559.88148148154</v>
      </c>
      <c r="I3" s="373">
        <f t="shared" si="1"/>
        <v>432559.88148148154</v>
      </c>
      <c r="J3" s="372">
        <f>J5+J9+J13+J14</f>
        <v>0</v>
      </c>
      <c r="K3" s="530">
        <f>SUM(D3:J3)</f>
        <v>3380337.9825396826</v>
      </c>
      <c r="O3" s="369" t="s">
        <v>369</v>
      </c>
      <c r="P3" s="370"/>
      <c r="Q3" s="371"/>
      <c r="R3" s="372">
        <f t="shared" ref="R3:W3" si="2">R4+R5+R9+R13+R14</f>
        <v>508290</v>
      </c>
      <c r="S3" s="372">
        <f t="shared" si="2"/>
        <v>777991.5</v>
      </c>
      <c r="T3" s="372">
        <f t="shared" si="2"/>
        <v>194740</v>
      </c>
      <c r="U3" s="373">
        <f t="shared" si="2"/>
        <v>1112440</v>
      </c>
      <c r="V3" s="373">
        <f t="shared" si="2"/>
        <v>462716.80000000005</v>
      </c>
      <c r="W3" s="373">
        <f t="shared" si="2"/>
        <v>688240</v>
      </c>
      <c r="X3" s="372">
        <f>X5+X9+X13+X14</f>
        <v>0</v>
      </c>
      <c r="Y3" s="530">
        <f>SUM(R3:X3)</f>
        <v>3744418.3</v>
      </c>
    </row>
    <row r="4" spans="1:25" x14ac:dyDescent="0.25">
      <c r="A4" s="374"/>
      <c r="B4" s="375" t="s">
        <v>68</v>
      </c>
      <c r="C4" s="376"/>
      <c r="D4" s="554">
        <f>'Parametre - Agendové IS'!I107+NPV(Faktory!$D$5,'Parametre - Agendové IS'!I108:I116)</f>
        <v>0</v>
      </c>
      <c r="E4" s="554">
        <f>'Parametre - Agendové IS'!L107+NPV(Faktory!$D$5,'Parametre - Agendové IS'!L108:L116)</f>
        <v>0</v>
      </c>
      <c r="F4" s="554">
        <f>'Parametre - Agendové IS'!O107+NPV(Faktory!$D$5,'Parametre - Agendové IS'!O108:O116)</f>
        <v>0</v>
      </c>
      <c r="G4" s="555">
        <f>'Parametre - Agendové IS'!R107+NPV(Faktory!$D$5,'Parametre - Agendové IS'!R108:R116)</f>
        <v>0</v>
      </c>
      <c r="H4" s="555">
        <f>'Parametre - Agendové IS'!S107+NPV(Faktory!$D$5,'Parametre - Agendové IS'!S108:S116)</f>
        <v>0</v>
      </c>
      <c r="I4" s="555">
        <f>'Parametre - Agendové IS'!S107+NPV(Faktory!$D$5,'Parametre - Agendové IS'!S108:S116)</f>
        <v>0</v>
      </c>
      <c r="J4" s="626" t="s">
        <v>223</v>
      </c>
      <c r="K4" s="556">
        <f>SUM(D4:J4)</f>
        <v>0</v>
      </c>
      <c r="O4" s="374"/>
      <c r="P4" s="375" t="s">
        <v>68</v>
      </c>
      <c r="Q4" s="376"/>
      <c r="R4" s="554">
        <f>SUM('Parametre - Agendové IS'!I107:I116)</f>
        <v>0</v>
      </c>
      <c r="S4" s="554">
        <f>SUM('Parametre - Agendové IS'!L107:L116)</f>
        <v>0</v>
      </c>
      <c r="T4" s="554">
        <f>SUM('Parametre - Agendové IS'!O107:O116)</f>
        <v>0</v>
      </c>
      <c r="U4" s="555">
        <f>SUM('Parametre - Agendové IS'!R107:R116)</f>
        <v>0</v>
      </c>
      <c r="V4" s="555">
        <f>SUM('Parametre - Agendové IS'!S107:S116)</f>
        <v>0</v>
      </c>
      <c r="W4" s="555">
        <f>SUM('Parametre - Agendové IS'!T107:T116)</f>
        <v>0</v>
      </c>
      <c r="X4" s="626" t="s">
        <v>223</v>
      </c>
      <c r="Y4" s="556">
        <f>SUM(R4:X4)</f>
        <v>0</v>
      </c>
    </row>
    <row r="5" spans="1:25" x14ac:dyDescent="0.25">
      <c r="A5" s="374"/>
      <c r="B5" s="375" t="s">
        <v>221</v>
      </c>
      <c r="C5" s="376"/>
      <c r="D5" s="554">
        <f t="shared" ref="D5:J5" si="3">SUM(D6:D8)</f>
        <v>487010</v>
      </c>
      <c r="E5" s="554">
        <f t="shared" si="3"/>
        <v>753191.5</v>
      </c>
      <c r="F5" s="554">
        <f t="shared" si="3"/>
        <v>165200</v>
      </c>
      <c r="G5" s="555">
        <f t="shared" si="3"/>
        <v>1028685.7142857142</v>
      </c>
      <c r="H5" s="555">
        <f t="shared" si="3"/>
        <v>412277.1301587302</v>
      </c>
      <c r="I5" s="555">
        <f t="shared" si="3"/>
        <v>412277.1301587302</v>
      </c>
      <c r="J5" s="554">
        <f t="shared" si="3"/>
        <v>0</v>
      </c>
      <c r="K5" s="556">
        <f>SUM(D5:J5)</f>
        <v>3258641.4746031747</v>
      </c>
      <c r="O5" s="374"/>
      <c r="P5" s="375" t="s">
        <v>221</v>
      </c>
      <c r="Q5" s="376"/>
      <c r="R5" s="554">
        <f t="shared" ref="R5:W5" si="4">SUM(R6:R8)</f>
        <v>487010</v>
      </c>
      <c r="S5" s="554">
        <f t="shared" si="4"/>
        <v>756711.5</v>
      </c>
      <c r="T5" s="554">
        <f t="shared" si="4"/>
        <v>173460</v>
      </c>
      <c r="U5" s="555">
        <f t="shared" si="4"/>
        <v>1091160</v>
      </c>
      <c r="V5" s="555">
        <f t="shared" si="4"/>
        <v>441436.80000000005</v>
      </c>
      <c r="W5" s="555">
        <f t="shared" si="4"/>
        <v>666960</v>
      </c>
      <c r="X5" s="554">
        <f>SUM(X6+X7)</f>
        <v>0</v>
      </c>
      <c r="Y5" s="556">
        <f>SUM(R5:X5)</f>
        <v>3616738.3</v>
      </c>
    </row>
    <row r="6" spans="1:25" x14ac:dyDescent="0.25">
      <c r="A6" s="377"/>
      <c r="B6" s="378"/>
      <c r="C6" s="379" t="s">
        <v>107</v>
      </c>
      <c r="D6" s="557">
        <f>('TCO TO BE- SW'!F26+NPV(Faktory!$D$5,'TCO TO BE- SW'!F27:F35)+'TCO TO BE- SW'!F36+NPV(Faktory!$D$5,'TCO TO BE- SW'!F37:F45)+'TCO TO BE- SW'!F46+NPV(Faktory!$D$5,'TCO TO BE- SW'!F47:F55))</f>
        <v>387240</v>
      </c>
      <c r="E6" s="557">
        <f>('TCO TO BE- SW'!G26+NPV(Faktory!$D$5,'TCO TO BE- SW'!G27:G35)+'TCO TO BE- SW'!G36+NPV(Faktory!$D$5,'TCO TO BE- SW'!G37:G45)+'TCO TO BE- SW'!G46+NPV(Faktory!$D$5,'TCO TO BE- SW'!G47:G55))</f>
        <v>602750</v>
      </c>
      <c r="F6" s="557">
        <f>('TCO TO BE- SW'!H26+NPV(Faktory!$D$5,'TCO TO BE- SW'!H27:H35)+'TCO TO BE- SW'!H36+NPV(Faktory!$D$5,'TCO TO BE- SW'!H37:H45)+'TCO TO BE- SW'!H46+NPV(Faktory!$D$5,'TCO TO BE- SW'!H47:H55))</f>
        <v>165200</v>
      </c>
      <c r="G6" s="557">
        <f>('TCO TO BE- SW'!I26+NPV(Faktory!$D$5,'TCO TO BE- SW'!I27:I35)+'TCO TO BE- SW'!I36+NPV(Faktory!$D$5,'TCO TO BE- SW'!I37:I45)+'TCO TO BE- SW'!I46+NPV(Faktory!$D$5,'TCO TO BE- SW'!I47:I55))</f>
        <v>1028685.7142857142</v>
      </c>
      <c r="H6" s="557">
        <f>('TCO TO BE- SW'!J26+NPV(Faktory!$D$5,'TCO TO BE- SW'!J27:J35)+'TCO TO BE- SW'!J36+NPV(Faktory!$D$5,'TCO TO BE- SW'!J37:J45)+'TCO TO BE- SW'!J46+NPV(Faktory!$D$5,'TCO TO BE- SW'!J47:J55))</f>
        <v>412277.1301587302</v>
      </c>
      <c r="I6" s="557">
        <f>('TCO TO BE- SW'!J26+NPV(Faktory!$D$5,'TCO TO BE- SW'!J27:J35)+'TCO TO BE- SW'!J36+NPV(Faktory!$D$5,'TCO TO BE- SW'!J37:J45)+'TCO TO BE- SW'!J46+NPV(Faktory!$D$5,'TCO TO BE- SW'!J47:J55))</f>
        <v>412277.1301587302</v>
      </c>
      <c r="J6" s="557">
        <f>('TCO TO BE- SW'!L26+NPV(Faktory!$D$5,'TCO TO BE- SW'!L27:L35)+'TCO TO BE- SW'!L36+NPV(Faktory!$D$5,'TCO TO BE- SW'!L37:L45)+'TCO TO BE- SW'!L46+NPV(Faktory!$D$5,'TCO TO BE- SW'!L47:L55))</f>
        <v>0</v>
      </c>
      <c r="K6" s="559">
        <f>SUM(D6:J6)</f>
        <v>3008429.9746031747</v>
      </c>
      <c r="O6" s="377"/>
      <c r="P6" s="378"/>
      <c r="Q6" s="379" t="s">
        <v>107</v>
      </c>
      <c r="R6" s="557">
        <f>'TCO TO BE- SW'!F25</f>
        <v>387240</v>
      </c>
      <c r="S6" s="557">
        <f>'TCO TO BE- SW'!G25</f>
        <v>606270</v>
      </c>
      <c r="T6" s="557">
        <f>'TCO TO BE- SW'!H25</f>
        <v>173460</v>
      </c>
      <c r="U6" s="557">
        <f>'TCO TO BE- SW'!I25</f>
        <v>1091160</v>
      </c>
      <c r="V6" s="557">
        <f>'TCO TO BE- SW'!J25</f>
        <v>441436.80000000005</v>
      </c>
      <c r="W6" s="557">
        <f>'TCO TO BE- SW'!K25</f>
        <v>666960</v>
      </c>
      <c r="X6" s="557">
        <f>'TCO TO BE- SW'!L25</f>
        <v>0</v>
      </c>
      <c r="Y6" s="559">
        <f>SUM(R6:X6)</f>
        <v>3366526.8</v>
      </c>
    </row>
    <row r="7" spans="1:25" x14ac:dyDescent="0.25">
      <c r="A7" s="377"/>
      <c r="B7" s="378"/>
      <c r="C7" s="379" t="s">
        <v>67</v>
      </c>
      <c r="D7" s="557">
        <f>('TCO TO BE- SW'!F5+NPV(Faktory!$D$5,'TCO TO BE- SW'!F6:F14)+'TCO TO BE- SW'!F15+NPV(Faktory!$D$5,'TCO TO BE- SW'!F16:F24))</f>
        <v>0</v>
      </c>
      <c r="E7" s="557">
        <f>('TCO TO BE- SW'!G5+NPV(Faktory!$D$5,'TCO TO BE- SW'!G6:G14)+'TCO TO BE- SW'!G15+NPV(Faktory!$D$5,'TCO TO BE- SW'!G16:G24))</f>
        <v>0</v>
      </c>
      <c r="F7" s="557">
        <f>('TCO TO BE- SW'!H5+NPV(Faktory!$D$5,'TCO TO BE- SW'!H6:H14)+'TCO TO BE- SW'!H15+NPV(Faktory!$D$5,'TCO TO BE- SW'!H16:H24))</f>
        <v>0</v>
      </c>
      <c r="G7" s="557">
        <f>('TCO TO BE- SW'!I5+NPV(Faktory!$D$5,'TCO TO BE- SW'!I6:I14)+'TCO TO BE- SW'!I15+NPV(Faktory!$D$5,'TCO TO BE- SW'!I16:I24))</f>
        <v>0</v>
      </c>
      <c r="H7" s="557">
        <f>('TCO TO BE- SW'!J5+NPV(Faktory!$D$5,'TCO TO BE- SW'!J6:J14)+'TCO TO BE- SW'!J15+NPV(Faktory!$D$5,'TCO TO BE- SW'!J16:J24))</f>
        <v>0</v>
      </c>
      <c r="I7" s="557">
        <f>('TCO TO BE- SW'!J5+NPV(Faktory!$D$5,'TCO TO BE- SW'!J6:J14)+'TCO TO BE- SW'!J15+NPV(Faktory!$D$5,'TCO TO BE- SW'!J16:J24))</f>
        <v>0</v>
      </c>
      <c r="J7" s="557">
        <f>('TCO TO BE- SW'!L5+NPV(Faktory!$D$5,'TCO TO BE- SW'!L6:L14)+'TCO TO BE- SW'!L15+NPV(Faktory!$D$5,'TCO TO BE- SW'!L16:L24))</f>
        <v>0</v>
      </c>
      <c r="K7" s="559">
        <f>SUM(D7:J7)</f>
        <v>0</v>
      </c>
      <c r="O7" s="377"/>
      <c r="P7" s="378"/>
      <c r="Q7" s="379" t="s">
        <v>67</v>
      </c>
      <c r="R7" s="557">
        <f>'TCO TO BE- SW'!F4</f>
        <v>0</v>
      </c>
      <c r="S7" s="557">
        <f>'TCO TO BE- SW'!G4</f>
        <v>0</v>
      </c>
      <c r="T7" s="557">
        <f>'TCO TO BE- SW'!H4</f>
        <v>0</v>
      </c>
      <c r="U7" s="557">
        <f>'TCO TO BE- SW'!I4</f>
        <v>0</v>
      </c>
      <c r="V7" s="557">
        <f>'TCO TO BE- SW'!J4</f>
        <v>0</v>
      </c>
      <c r="W7" s="557">
        <f>'TCO TO BE- SW'!K4</f>
        <v>0</v>
      </c>
      <c r="X7" s="557">
        <f>'TCO TO BE- SW'!L4</f>
        <v>0</v>
      </c>
      <c r="Y7" s="559">
        <f>SUM(R7:X7)</f>
        <v>0</v>
      </c>
    </row>
    <row r="8" spans="1:25" x14ac:dyDescent="0.25">
      <c r="A8" s="377"/>
      <c r="B8" s="378"/>
      <c r="C8" s="379" t="s">
        <v>66</v>
      </c>
      <c r="D8" s="557">
        <f>('TCO TO BE - HW'!F4+NPV(Faktory!$D$5,'TCO TO BE - HW'!F5:F13)+'TCO TO BE - HW'!F14+NPV(Faktory!$D$5,'TCO TO BE - HW'!F15:F23)+'TCO TO BE - HW'!F24+NPV(Faktory!$D$5,'TCO TO BE - HW'!F25:F33))</f>
        <v>99770</v>
      </c>
      <c r="E8" s="557">
        <f>('TCO TO BE - HW'!G4+NPV(Faktory!$D$5,'TCO TO BE - HW'!G5:G13)+'TCO TO BE - HW'!G14+NPV(Faktory!$D$5,'TCO TO BE - HW'!G15:G23)+'TCO TO BE - HW'!G24+NPV(Faktory!$D$5,'TCO TO BE - HW'!G25:G33))</f>
        <v>150441.5</v>
      </c>
      <c r="F8" s="557" t="s">
        <v>182</v>
      </c>
      <c r="G8" s="557" t="s">
        <v>182</v>
      </c>
      <c r="H8" s="557" t="s">
        <v>182</v>
      </c>
      <c r="I8" s="557" t="s">
        <v>182</v>
      </c>
      <c r="J8" s="560" t="s">
        <v>223</v>
      </c>
      <c r="K8" s="559">
        <f t="shared" ref="K8:K17" si="5">SUM(D8:G8)</f>
        <v>250211.5</v>
      </c>
      <c r="O8" s="377"/>
      <c r="P8" s="378"/>
      <c r="Q8" s="379" t="s">
        <v>66</v>
      </c>
      <c r="R8" s="557">
        <f>'TCO TO BE - HW'!F3</f>
        <v>99770</v>
      </c>
      <c r="S8" s="557">
        <f>'TCO TO BE - HW'!G3</f>
        <v>150441.5</v>
      </c>
      <c r="T8" s="557" t="s">
        <v>182</v>
      </c>
      <c r="U8" s="557" t="s">
        <v>182</v>
      </c>
      <c r="V8" s="557" t="s">
        <v>182</v>
      </c>
      <c r="W8" s="557" t="s">
        <v>182</v>
      </c>
      <c r="X8" s="560" t="s">
        <v>223</v>
      </c>
      <c r="Y8" s="559">
        <f>SUM(R8:U8)</f>
        <v>250211.5</v>
      </c>
    </row>
    <row r="9" spans="1:25" x14ac:dyDescent="0.25">
      <c r="A9" s="374"/>
      <c r="B9" s="375" t="s">
        <v>222</v>
      </c>
      <c r="C9" s="376"/>
      <c r="D9" s="554">
        <f t="shared" ref="D9:J9" si="6">SUM(D10:D12)</f>
        <v>0</v>
      </c>
      <c r="E9" s="554">
        <f t="shared" si="6"/>
        <v>0</v>
      </c>
      <c r="F9" s="554">
        <f t="shared" si="6"/>
        <v>0</v>
      </c>
      <c r="G9" s="555">
        <f t="shared" si="6"/>
        <v>0</v>
      </c>
      <c r="H9" s="555">
        <f t="shared" si="6"/>
        <v>0</v>
      </c>
      <c r="I9" s="555">
        <f t="shared" si="6"/>
        <v>0</v>
      </c>
      <c r="J9" s="554">
        <f t="shared" si="6"/>
        <v>0</v>
      </c>
      <c r="K9" s="556">
        <f>SUM(D9:J9)</f>
        <v>0</v>
      </c>
      <c r="O9" s="374"/>
      <c r="P9" s="375" t="s">
        <v>222</v>
      </c>
      <c r="Q9" s="376"/>
      <c r="R9" s="554">
        <f t="shared" ref="R9:W9" si="7">SUM(R10:R12)</f>
        <v>0</v>
      </c>
      <c r="S9" s="554">
        <f t="shared" si="7"/>
        <v>0</v>
      </c>
      <c r="T9" s="554">
        <f t="shared" si="7"/>
        <v>0</v>
      </c>
      <c r="U9" s="555">
        <f t="shared" si="7"/>
        <v>0</v>
      </c>
      <c r="V9" s="555">
        <f t="shared" si="7"/>
        <v>0</v>
      </c>
      <c r="W9" s="555">
        <f t="shared" si="7"/>
        <v>0</v>
      </c>
      <c r="X9" s="554">
        <f>SUM(X10+X11)</f>
        <v>0</v>
      </c>
      <c r="Y9" s="556">
        <f>SUM(R9:X9)</f>
        <v>0</v>
      </c>
    </row>
    <row r="10" spans="1:25" x14ac:dyDescent="0.25">
      <c r="A10" s="377"/>
      <c r="B10" s="378"/>
      <c r="C10" s="379" t="s">
        <v>107</v>
      </c>
      <c r="D10" s="557">
        <f>('TCO TO BE- SW'!F79+NPV(Faktory!$D$5,'TCO TO BE- SW'!F80:F88)+'TCO TO BE- SW'!F89+NPV(Faktory!$D$5,'TCO TO BE- SW'!F90:F98)+'TCO TO BE- SW'!F99+NPV(Faktory!$D$5,'TCO TO BE- SW'!F100:F108)+'TCO TO BE- SW'!F109+NPV(Faktory!$D$5,'TCO TO BE- SW'!F110:F118)+'TCO TO BE- SW'!F119+NPV(Faktory!$D$5,'TCO TO BE- SW'!F120:F128))</f>
        <v>0</v>
      </c>
      <c r="E10" s="557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0</v>
      </c>
      <c r="F10" s="557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0</v>
      </c>
      <c r="G10" s="557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0</v>
      </c>
      <c r="H10" s="557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I10" s="557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0</v>
      </c>
      <c r="J10" s="557">
        <f>('TCO TO BE- SW'!L79+NPV(Faktory!$D$5,'TCO TO BE- SW'!L80:L88)+'TCO TO BE- SW'!L89+NPV(Faktory!$D$5,'TCO TO BE- SW'!L90:L98)+'TCO TO BE- SW'!L99+NPV(Faktory!$D$5,'TCO TO BE- SW'!L100:L108)+'TCO TO BE- SW'!L109+NPV(Faktory!$D$5,'TCO TO BE- SW'!L110:L118)+'TCO TO BE- SW'!L119+NPV(Faktory!$D$5,'TCO TO BE- SW'!L120:L128))</f>
        <v>0</v>
      </c>
      <c r="K10" s="559">
        <f>SUM(D10:J10)</f>
        <v>0</v>
      </c>
      <c r="O10" s="377"/>
      <c r="P10" s="378"/>
      <c r="Q10" s="379" t="s">
        <v>107</v>
      </c>
      <c r="R10" s="557">
        <f>'TCO TO BE- SW'!F78</f>
        <v>0</v>
      </c>
      <c r="S10" s="557">
        <f>'TCO TO BE- SW'!G78</f>
        <v>0</v>
      </c>
      <c r="T10" s="557">
        <f>'TCO TO BE- SW'!H78</f>
        <v>0</v>
      </c>
      <c r="U10" s="557">
        <f>'TCO TO BE- SW'!I78</f>
        <v>0</v>
      </c>
      <c r="V10" s="557">
        <f>'TCO TO BE- SW'!J78</f>
        <v>0</v>
      </c>
      <c r="W10" s="557">
        <f>'TCO TO BE- SW'!K78</f>
        <v>0</v>
      </c>
      <c r="X10" s="557">
        <f>'TCO TO BE- SW'!L78</f>
        <v>0</v>
      </c>
      <c r="Y10" s="559">
        <f>SUM(R10:X10)</f>
        <v>0</v>
      </c>
    </row>
    <row r="11" spans="1:25" x14ac:dyDescent="0.25">
      <c r="A11" s="377"/>
      <c r="B11" s="378"/>
      <c r="C11" s="379" t="s">
        <v>67</v>
      </c>
      <c r="D11" s="557">
        <f>('TCO TO BE- SW'!F58+NPV(Faktory!$D$5,'TCO TO BE- SW'!F59:F67)+'TCO TO BE- SW'!F68+NPV(Faktory!$D$5,'TCO TO BE- SW'!F69:F77))</f>
        <v>0</v>
      </c>
      <c r="E11" s="557">
        <f>('TCO TO BE- SW'!G58+NPV(Faktory!$D$5,'TCO TO BE- SW'!G59:G67)+'TCO TO BE- SW'!G68+NPV(Faktory!$D$5,'TCO TO BE- SW'!G69:G77))</f>
        <v>0</v>
      </c>
      <c r="F11" s="557">
        <f>('TCO TO BE- SW'!H58+NPV(Faktory!$D$5,'TCO TO BE- SW'!H59:H67)+'TCO TO BE- SW'!H68+NPV(Faktory!$D$5,'TCO TO BE- SW'!H69:H77))</f>
        <v>0</v>
      </c>
      <c r="G11" s="557">
        <f>('TCO TO BE- SW'!I58+NPV(Faktory!$D$5,'TCO TO BE- SW'!I59:I67)+'TCO TO BE- SW'!I68+NPV(Faktory!$D$5,'TCO TO BE- SW'!I69:I77))</f>
        <v>0</v>
      </c>
      <c r="H11" s="557">
        <f>('TCO TO BE- SW'!J58+NPV(Faktory!$D$5,'TCO TO BE- SW'!J59:J67)+'TCO TO BE- SW'!J68+NPV(Faktory!$D$5,'TCO TO BE- SW'!J69:J77))</f>
        <v>0</v>
      </c>
      <c r="I11" s="557">
        <f>('TCO TO BE- SW'!J58+NPV(Faktory!$D$5,'TCO TO BE- SW'!J59:J67)+'TCO TO BE- SW'!J68+NPV(Faktory!$D$5,'TCO TO BE- SW'!J69:J77))</f>
        <v>0</v>
      </c>
      <c r="J11" s="557">
        <f>('TCO TO BE- SW'!L58+NPV(Faktory!$D$5,'TCO TO BE- SW'!L59:L67)+'TCO TO BE- SW'!L68+NPV(Faktory!$D$5,'TCO TO BE- SW'!L69:L77))</f>
        <v>0</v>
      </c>
      <c r="K11" s="559">
        <f>SUM(D11:J11)</f>
        <v>0</v>
      </c>
      <c r="O11" s="377"/>
      <c r="P11" s="378"/>
      <c r="Q11" s="379" t="s">
        <v>67</v>
      </c>
      <c r="R11" s="557">
        <f>'TCO TO BE- SW'!F57</f>
        <v>0</v>
      </c>
      <c r="S11" s="557">
        <f>'TCO TO BE- SW'!G57</f>
        <v>0</v>
      </c>
      <c r="T11" s="557">
        <f>'TCO TO BE- SW'!H57</f>
        <v>0</v>
      </c>
      <c r="U11" s="557">
        <f>'TCO TO BE- SW'!I57</f>
        <v>0</v>
      </c>
      <c r="V11" s="557">
        <f>'TCO TO BE- SW'!J57</f>
        <v>0</v>
      </c>
      <c r="W11" s="557">
        <f>'TCO TO BE- SW'!K57</f>
        <v>0</v>
      </c>
      <c r="X11" s="557">
        <f>'TCO TO BE- SW'!L57</f>
        <v>0</v>
      </c>
      <c r="Y11" s="559">
        <f>SUM(R11:X11)</f>
        <v>0</v>
      </c>
    </row>
    <row r="12" spans="1:25" x14ac:dyDescent="0.25">
      <c r="A12" s="377"/>
      <c r="B12" s="378"/>
      <c r="C12" s="379" t="s">
        <v>66</v>
      </c>
      <c r="D12" s="557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557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0</v>
      </c>
      <c r="F12" s="557" t="s">
        <v>182</v>
      </c>
      <c r="G12" s="557" t="s">
        <v>182</v>
      </c>
      <c r="H12" s="557" t="s">
        <v>182</v>
      </c>
      <c r="I12" s="557" t="s">
        <v>182</v>
      </c>
      <c r="J12" s="560" t="s">
        <v>223</v>
      </c>
      <c r="K12" s="559">
        <f t="shared" si="5"/>
        <v>0</v>
      </c>
      <c r="O12" s="377"/>
      <c r="P12" s="378"/>
      <c r="Q12" s="379" t="s">
        <v>66</v>
      </c>
      <c r="R12" s="557">
        <f>'TCO TO BE - HW'!F34</f>
        <v>0</v>
      </c>
      <c r="S12" s="557">
        <f>'TCO TO BE - HW'!G34</f>
        <v>0</v>
      </c>
      <c r="T12" s="557" t="s">
        <v>182</v>
      </c>
      <c r="U12" s="557" t="s">
        <v>182</v>
      </c>
      <c r="V12" s="557" t="s">
        <v>182</v>
      </c>
      <c r="W12" s="557" t="s">
        <v>182</v>
      </c>
      <c r="X12" s="560" t="s">
        <v>223</v>
      </c>
      <c r="Y12" s="559">
        <f>SUM(R12:U12)</f>
        <v>0</v>
      </c>
    </row>
    <row r="13" spans="1:25" x14ac:dyDescent="0.25">
      <c r="A13" s="377"/>
      <c r="B13" s="375" t="s">
        <v>323</v>
      </c>
      <c r="C13" s="376"/>
      <c r="D13" s="629">
        <f>'TCO TO BE- SW'!F130+NPV(0.05,'TCO TO BE- SW'!F131:F139)+'TCO TO BE- SW'!F140+NPV(0.05,'TCO TO BE- SW'!F141:F149)</f>
        <v>20282.751322751319</v>
      </c>
      <c r="E13" s="629">
        <f>'TCO TO BE- SW'!G130+NPV(0.05,'TCO TO BE- SW'!G131:G139)+'TCO TO BE- SW'!G140+NPV(0.05,'TCO TO BE- SW'!G141:G149)</f>
        <v>20282.751322751319</v>
      </c>
      <c r="F13" s="629">
        <f>'TCO TO BE- SW'!H130+NPV(0.05,'TCO TO BE- SW'!H131:H139)+'TCO TO BE- SW'!H140+NPV(0.05,'TCO TO BE- SW'!H141:H149)</f>
        <v>20282.751322751319</v>
      </c>
      <c r="G13" s="630">
        <f>'TCO TO BE- SW'!I130+NPV(0.05,'TCO TO BE- SW'!I131:I139)+'TCO TO BE- SW'!I140+NPV(0.05,'TCO TO BE- SW'!I141:I149)</f>
        <v>20282.751322751319</v>
      </c>
      <c r="H13" s="630">
        <f>'TCO TO BE- SW'!J130+NPV(0.05,'TCO TO BE- SW'!J131:J139)+'TCO TO BE- SW'!J140+NPV(0.05,'TCO TO BE- SW'!J141:J149)</f>
        <v>20282.751322751319</v>
      </c>
      <c r="I13" s="630">
        <f>'TCO TO BE- SW'!J130+NPV(0.05,'TCO TO BE- SW'!J131:J139)+'TCO TO BE- SW'!J140+NPV(0.05,'TCO TO BE- SW'!J141:J149)</f>
        <v>20282.751322751319</v>
      </c>
      <c r="J13" s="629">
        <f>'TCO TO BE- SW'!L130+NPV(0.05,'TCO TO BE- SW'!L131:L139)+'TCO TO BE- SW'!L140+NPV(0.05,'TCO TO BE- SW'!L141:L149)</f>
        <v>0</v>
      </c>
      <c r="K13" s="556">
        <f>SUM(D13:J13)</f>
        <v>121696.5079365079</v>
      </c>
      <c r="O13" s="377"/>
      <c r="P13" s="375" t="s">
        <v>323</v>
      </c>
      <c r="Q13" s="376"/>
      <c r="R13" s="629">
        <f>'TCO TO BE- SW'!F129</f>
        <v>21280</v>
      </c>
      <c r="S13" s="629">
        <f>'TCO TO BE- SW'!G129</f>
        <v>21280</v>
      </c>
      <c r="T13" s="629">
        <f>'TCO TO BE- SW'!H129</f>
        <v>21280</v>
      </c>
      <c r="U13" s="630">
        <f>'TCO TO BE- SW'!I129</f>
        <v>21280</v>
      </c>
      <c r="V13" s="630">
        <f>'TCO TO BE- SW'!J129</f>
        <v>21280</v>
      </c>
      <c r="W13" s="630">
        <f>'TCO TO BE- SW'!K129</f>
        <v>21280</v>
      </c>
      <c r="X13" s="629">
        <f>'TCO TO BE- SW'!L129</f>
        <v>0</v>
      </c>
      <c r="Y13" s="556">
        <f>SUM(R13:X13)</f>
        <v>127680</v>
      </c>
    </row>
    <row r="14" spans="1:25" x14ac:dyDescent="0.25">
      <c r="A14" s="377"/>
      <c r="B14" s="375" t="s">
        <v>354</v>
      </c>
      <c r="C14" s="376"/>
      <c r="D14" s="629">
        <f>'TCO TO BE- SW'!F151+NPV(0.05,'TCO TO BE- SW'!F152:F160)+'TCO TO BE- SW'!F161+NPV(0.05,'TCO TO BE- SW'!F162:F170)</f>
        <v>0</v>
      </c>
      <c r="E14" s="629">
        <f>'TCO TO BE- SW'!G151+NPV(0.05,'TCO TO BE- SW'!G152:G160)+'TCO TO BE- SW'!G161+NPV(0.05,'TCO TO BE- SW'!G162:G170)</f>
        <v>0</v>
      </c>
      <c r="F14" s="629">
        <f>'TCO TO BE- SW'!H151+NPV(0.05,'TCO TO BE- SW'!H152:H160)+'TCO TO BE- SW'!H161+NPV(0.05,'TCO TO BE- SW'!H162:H170)</f>
        <v>0</v>
      </c>
      <c r="G14" s="630">
        <f>'TCO TO BE- SW'!I151+NPV(0.05,'TCO TO BE- SW'!I152:I160)+'TCO TO BE- SW'!I161+NPV(0.05,'TCO TO BE- SW'!I162:I170)</f>
        <v>0</v>
      </c>
      <c r="H14" s="630">
        <f>'TCO TO BE- SW'!J151+NPV(0.05,'TCO TO BE- SW'!J152:J160)+'TCO TO BE- SW'!J161+NPV(0.05,'TCO TO BE- SW'!J162:J170)</f>
        <v>0</v>
      </c>
      <c r="I14" s="630">
        <f>'TCO TO BE- SW'!J151+NPV(0.05,'TCO TO BE- SW'!J152:J160)+'TCO TO BE- SW'!J161+NPV(0.05,'TCO TO BE- SW'!J162:J170)</f>
        <v>0</v>
      </c>
      <c r="J14" s="629">
        <f>'TCO TO BE- SW'!L151+NPV(0.05,'TCO TO BE- SW'!L152:L160)+'TCO TO BE- SW'!L161+NPV(0.05,'TCO TO BE- SW'!L162:L170)</f>
        <v>0</v>
      </c>
      <c r="K14" s="556">
        <f>SUM(D14:J14)</f>
        <v>0</v>
      </c>
      <c r="O14" s="377"/>
      <c r="P14" s="375" t="s">
        <v>354</v>
      </c>
      <c r="Q14" s="376"/>
      <c r="R14" s="629">
        <f>'TCO TO BE- SW'!F150</f>
        <v>0</v>
      </c>
      <c r="S14" s="629">
        <f>'TCO TO BE- SW'!G150</f>
        <v>0</v>
      </c>
      <c r="T14" s="629">
        <f>'TCO TO BE- SW'!H150</f>
        <v>0</v>
      </c>
      <c r="U14" s="630">
        <f>'TCO TO BE- SW'!I150</f>
        <v>0</v>
      </c>
      <c r="V14" s="630">
        <f>'TCO TO BE- SW'!J150</f>
        <v>0</v>
      </c>
      <c r="W14" s="630">
        <f>'TCO TO BE- SW'!K150</f>
        <v>0</v>
      </c>
      <c r="X14" s="629">
        <f>'TCO TO BE- SW'!L150</f>
        <v>0</v>
      </c>
      <c r="Y14" s="556">
        <f>SUM(R14:X14)</f>
        <v>0</v>
      </c>
    </row>
    <row r="15" spans="1:25" x14ac:dyDescent="0.25">
      <c r="A15" s="369" t="s">
        <v>217</v>
      </c>
      <c r="B15" s="370"/>
      <c r="C15" s="371"/>
      <c r="D15" s="551">
        <f t="shared" ref="D15:H15" ca="1" si="8">D16+D19</f>
        <v>0</v>
      </c>
      <c r="E15" s="551">
        <f t="shared" ca="1" si="8"/>
        <v>0</v>
      </c>
      <c r="F15" s="551">
        <f ca="1">F16+F19</f>
        <v>0</v>
      </c>
      <c r="G15" s="552">
        <f ca="1">G16+G19</f>
        <v>0</v>
      </c>
      <c r="H15" s="552">
        <f t="shared" si="8"/>
        <v>0</v>
      </c>
      <c r="I15" s="552">
        <f>I16+I19</f>
        <v>4708912.1500000004</v>
      </c>
      <c r="J15" s="628" t="s">
        <v>223</v>
      </c>
      <c r="K15" s="553">
        <f>I15</f>
        <v>4708912.1500000004</v>
      </c>
      <c r="O15" s="369" t="s">
        <v>217</v>
      </c>
      <c r="P15" s="370"/>
      <c r="Q15" s="371"/>
      <c r="R15" s="372">
        <f t="shared" ref="R15:W15" ca="1" si="9">R16+R19</f>
        <v>0</v>
      </c>
      <c r="S15" s="372">
        <f t="shared" ca="1" si="9"/>
        <v>0</v>
      </c>
      <c r="T15" s="372">
        <f t="shared" ca="1" si="9"/>
        <v>0</v>
      </c>
      <c r="U15" s="373">
        <f t="shared" ca="1" si="9"/>
        <v>0</v>
      </c>
      <c r="V15" s="373">
        <f t="shared" si="9"/>
        <v>0</v>
      </c>
      <c r="W15" s="373">
        <f t="shared" si="9"/>
        <v>6120000</v>
      </c>
      <c r="X15" s="628" t="s">
        <v>223</v>
      </c>
      <c r="Y15" s="672">
        <f>W15</f>
        <v>6120000</v>
      </c>
    </row>
    <row r="16" spans="1:25" x14ac:dyDescent="0.25">
      <c r="A16" s="374"/>
      <c r="B16" s="375" t="s">
        <v>17</v>
      </c>
      <c r="C16" s="376"/>
      <c r="D16" s="554">
        <f t="shared" ref="D16:I16" si="10">D17+D18</f>
        <v>0</v>
      </c>
      <c r="E16" s="554">
        <f t="shared" si="10"/>
        <v>0</v>
      </c>
      <c r="F16" s="554">
        <f t="shared" si="10"/>
        <v>0</v>
      </c>
      <c r="G16" s="555">
        <f t="shared" si="10"/>
        <v>0</v>
      </c>
      <c r="H16" s="555">
        <f t="shared" si="10"/>
        <v>0</v>
      </c>
      <c r="I16" s="555">
        <f t="shared" si="10"/>
        <v>0</v>
      </c>
      <c r="J16" s="626" t="s">
        <v>223</v>
      </c>
      <c r="K16" s="556">
        <f t="shared" si="5"/>
        <v>0</v>
      </c>
      <c r="O16" s="374"/>
      <c r="P16" s="375" t="s">
        <v>17</v>
      </c>
      <c r="Q16" s="376"/>
      <c r="R16" s="554">
        <f t="shared" ref="R16:W16" si="11">R17+R18</f>
        <v>0</v>
      </c>
      <c r="S16" s="554">
        <f t="shared" si="11"/>
        <v>0</v>
      </c>
      <c r="T16" s="554">
        <f t="shared" si="11"/>
        <v>0</v>
      </c>
      <c r="U16" s="555">
        <f t="shared" si="11"/>
        <v>0</v>
      </c>
      <c r="V16" s="555">
        <f t="shared" si="11"/>
        <v>0</v>
      </c>
      <c r="W16" s="555">
        <f t="shared" si="11"/>
        <v>0</v>
      </c>
      <c r="X16" s="626" t="s">
        <v>223</v>
      </c>
      <c r="Y16" s="556">
        <f>SUM(R16:U16)</f>
        <v>0</v>
      </c>
    </row>
    <row r="17" spans="1:26" x14ac:dyDescent="0.25">
      <c r="A17" s="377"/>
      <c r="B17" s="378"/>
      <c r="C17" s="379" t="s">
        <v>47</v>
      </c>
      <c r="D17" s="557">
        <f>'Parametre - Agendové IS'!I117+NPV(Faktory!$D$3,'Parametre - Agendové IS'!I118:I126)</f>
        <v>0</v>
      </c>
      <c r="E17" s="557">
        <f>'Parametre - Agendové IS'!L117+NPV(Faktory!$D$3,'Parametre - Agendové IS'!L118:L126)</f>
        <v>0</v>
      </c>
      <c r="F17" s="557">
        <f>'Parametre - Agendové IS'!O117+NPV(Faktory!$D$3,'Parametre - Agendové IS'!O118:O126)</f>
        <v>0</v>
      </c>
      <c r="G17" s="558">
        <f>'Parametre - Agendové IS'!R117+NPV(Faktory!$D$3,'Parametre - Agendové IS'!R118:R126)</f>
        <v>0</v>
      </c>
      <c r="H17" s="558">
        <f>'Parametre - Agendové IS'!S117+NPV(Faktory!$D$3,'Parametre - Agendové IS'!S118:S126)</f>
        <v>0</v>
      </c>
      <c r="I17" s="558">
        <f>'Parametre - Agendové IS'!S117+NPV(Faktory!$D$3,'Parametre - Agendové IS'!S118:S126)</f>
        <v>0</v>
      </c>
      <c r="J17" s="560" t="s">
        <v>223</v>
      </c>
      <c r="K17" s="559">
        <f t="shared" si="5"/>
        <v>0</v>
      </c>
      <c r="O17" s="377"/>
      <c r="P17" s="378"/>
      <c r="Q17" s="379" t="s">
        <v>47</v>
      </c>
      <c r="R17" s="557">
        <f>SUM('Parametre - Agendové IS'!I117:I126)</f>
        <v>0</v>
      </c>
      <c r="S17" s="557">
        <f>SUM('Parametre - Agendové IS'!L117:L126)</f>
        <v>0</v>
      </c>
      <c r="T17" s="557">
        <f>SUM('Parametre - Agendové IS'!O117:O126)</f>
        <v>0</v>
      </c>
      <c r="U17" s="558">
        <f>SUM('Parametre - Agendové IS'!R117:R126)</f>
        <v>0</v>
      </c>
      <c r="V17" s="558">
        <f>SUM('Parametre - Agendové IS'!S117:S126)</f>
        <v>0</v>
      </c>
      <c r="W17" s="558">
        <f>SUM('Parametre - Agendové IS'!T117:T126)</f>
        <v>0</v>
      </c>
      <c r="X17" s="560" t="s">
        <v>223</v>
      </c>
      <c r="Y17" s="559">
        <f>SUM(R17:U17)</f>
        <v>0</v>
      </c>
    </row>
    <row r="18" spans="1:26" x14ac:dyDescent="0.25">
      <c r="A18" s="377"/>
      <c r="B18" s="378"/>
      <c r="C18" s="379" t="s">
        <v>48</v>
      </c>
      <c r="D18" s="557"/>
      <c r="E18" s="557"/>
      <c r="F18" s="557"/>
      <c r="G18" s="558"/>
      <c r="H18" s="558"/>
      <c r="I18" s="558"/>
      <c r="J18" s="560" t="s">
        <v>223</v>
      </c>
      <c r="K18" s="559">
        <f>'Prínosy - Agendové IS'!G15</f>
        <v>0</v>
      </c>
      <c r="L18" s="531"/>
      <c r="O18" s="377"/>
      <c r="P18" s="378"/>
      <c r="Q18" s="379" t="s">
        <v>48</v>
      </c>
      <c r="R18" s="557"/>
      <c r="S18" s="557"/>
      <c r="T18" s="557"/>
      <c r="U18" s="558"/>
      <c r="V18" s="558"/>
      <c r="W18" s="558"/>
      <c r="X18" s="560" t="s">
        <v>223</v>
      </c>
      <c r="Y18" s="559">
        <f>'Prínosy - Agendové IS'!G14</f>
        <v>0</v>
      </c>
      <c r="Z18" s="531"/>
    </row>
    <row r="19" spans="1:26" x14ac:dyDescent="0.25">
      <c r="A19" s="374"/>
      <c r="B19" s="375" t="s">
        <v>18</v>
      </c>
      <c r="C19" s="376"/>
      <c r="D19" s="554">
        <f t="shared" ref="D19:I19" ca="1" si="12">D20+D21+D23</f>
        <v>0</v>
      </c>
      <c r="E19" s="554">
        <f t="shared" ca="1" si="12"/>
        <v>0</v>
      </c>
      <c r="F19" s="554">
        <f t="shared" ca="1" si="12"/>
        <v>0</v>
      </c>
      <c r="G19" s="555">
        <f ca="1">G20+G21+G23</f>
        <v>0</v>
      </c>
      <c r="H19" s="555">
        <f t="shared" si="12"/>
        <v>0</v>
      </c>
      <c r="I19" s="555">
        <f t="shared" si="12"/>
        <v>4708912.1500000004</v>
      </c>
      <c r="J19" s="626" t="s">
        <v>223</v>
      </c>
      <c r="K19" s="556">
        <f ca="1">SUM(D19:G19)</f>
        <v>0</v>
      </c>
      <c r="O19" s="374"/>
      <c r="P19" s="375" t="s">
        <v>18</v>
      </c>
      <c r="Q19" s="376"/>
      <c r="R19" s="554">
        <f ca="1">R20+R21+R23</f>
        <v>0</v>
      </c>
      <c r="S19" s="554">
        <f ca="1">S20+S21+S23</f>
        <v>0</v>
      </c>
      <c r="T19" s="554">
        <f ca="1">T20+T21+T23</f>
        <v>0</v>
      </c>
      <c r="U19" s="555">
        <f ca="1">U20+U21+U23</f>
        <v>0</v>
      </c>
      <c r="V19" s="555">
        <f>V20+V21+V23</f>
        <v>0</v>
      </c>
      <c r="W19" s="671">
        <f>W23</f>
        <v>6120000</v>
      </c>
      <c r="X19" s="626" t="s">
        <v>223</v>
      </c>
      <c r="Y19" s="556">
        <f>W19</f>
        <v>6120000</v>
      </c>
    </row>
    <row r="20" spans="1:26" x14ac:dyDescent="0.25">
      <c r="A20" s="377"/>
      <c r="B20" s="378"/>
      <c r="C20" s="379" t="s">
        <v>219</v>
      </c>
      <c r="D20" s="557">
        <f ca="1">'Parametre - Agendové IS'!I97+NPV(Faktory!$D$5,'Parametre - Agendové IS'!I98:I106)</f>
        <v>0</v>
      </c>
      <c r="E20" s="557">
        <f ca="1">'Parametre - Agendové IS'!L97+NPV(Faktory!$D$5,'Parametre - Agendové IS'!L98:L106)</f>
        <v>0</v>
      </c>
      <c r="F20" s="557">
        <f ca="1">'Parametre - Agendové IS'!O97+NPV(Faktory!$D$5,'Parametre - Agendové IS'!O98:O106)</f>
        <v>0</v>
      </c>
      <c r="G20" s="558">
        <f ca="1">'Parametre - Agendové IS'!R97+NPV(Faktory!$D$5,'Parametre - Agendové IS'!R98:R106)</f>
        <v>0</v>
      </c>
      <c r="H20" s="558">
        <f>'Parametre - Agendové IS'!S97+NPV(Faktory!$D$5,'Parametre - Agendové IS'!S98:S106)</f>
        <v>0</v>
      </c>
      <c r="I20" s="558">
        <f>'Parametre - Agendové IS'!S97+NPV(Faktory!$D$5,'Parametre - Agendové IS'!S98:S106)</f>
        <v>0</v>
      </c>
      <c r="J20" s="560" t="s">
        <v>223</v>
      </c>
      <c r="K20" s="559">
        <f ca="1">SUM(D20:G20)</f>
        <v>0</v>
      </c>
      <c r="O20" s="377"/>
      <c r="P20" s="378"/>
      <c r="Q20" s="379" t="s">
        <v>219</v>
      </c>
      <c r="R20" s="557">
        <f ca="1">SUM('Parametre - Agendové IS'!I97:I106)</f>
        <v>0</v>
      </c>
      <c r="S20" s="557">
        <f ca="1">SUM('Parametre - Agendové IS'!L97:L106)</f>
        <v>0</v>
      </c>
      <c r="T20" s="557">
        <f ca="1">SUM('Parametre - Agendové IS'!O97:O106)</f>
        <v>0</v>
      </c>
      <c r="U20" s="558">
        <f ca="1">SUM('Parametre - Agendové IS'!R97:R106)</f>
        <v>0</v>
      </c>
      <c r="V20" s="558">
        <f>SUM('Parametre - Agendové IS'!S97:S106)</f>
        <v>0</v>
      </c>
      <c r="W20" s="558">
        <f ca="1">SUM('Parametre - Agendové IS'!T97:T106)</f>
        <v>0</v>
      </c>
      <c r="X20" s="560" t="s">
        <v>223</v>
      </c>
      <c r="Y20" s="559">
        <f ca="1">SUM(R20:U20)</f>
        <v>0</v>
      </c>
    </row>
    <row r="21" spans="1:26" x14ac:dyDescent="0.25">
      <c r="A21" s="377"/>
      <c r="B21" s="378"/>
      <c r="C21" s="379" t="s">
        <v>218</v>
      </c>
      <c r="D21" s="557">
        <f ca="1">-('Parametre - Agendové IS'!I77+NPV(Faktory!$D$5,'Parametre - Agendové IS'!I78:I86))</f>
        <v>0</v>
      </c>
      <c r="E21" s="557">
        <f ca="1">-('Parametre - Agendové IS'!L77+NPV(Faktory!$D$5,'Parametre - Agendové IS'!L78:L86))</f>
        <v>0</v>
      </c>
      <c r="F21" s="557">
        <f ca="1">-('Parametre - Agendové IS'!O77+NPV(Faktory!$D$5,'Parametre - Agendové IS'!O78:O86))</f>
        <v>0</v>
      </c>
      <c r="G21" s="558">
        <f ca="1">-('Parametre - Agendové IS'!R77+NPV(Faktory!$D$5,'Parametre - Agendové IS'!R78:R86))</f>
        <v>0</v>
      </c>
      <c r="H21" s="558">
        <f>-('Parametre - Agendové IS'!S77+NPV(Faktory!$D$5,'Parametre - Agendové IS'!S78:S86))</f>
        <v>0</v>
      </c>
      <c r="I21" s="558">
        <f>-('Parametre - Agendové IS'!S77+NPV(Faktory!$D$5,'Parametre - Agendové IS'!S78:S86))</f>
        <v>0</v>
      </c>
      <c r="J21" s="560" t="s">
        <v>223</v>
      </c>
      <c r="K21" s="559">
        <f ca="1">SUM(D21:G21)</f>
        <v>0</v>
      </c>
      <c r="O21" s="377"/>
      <c r="P21" s="378"/>
      <c r="Q21" s="379" t="s">
        <v>218</v>
      </c>
      <c r="R21" s="557">
        <f ca="1">-(SUM('Parametre - Agendové IS'!I77:I86))</f>
        <v>0</v>
      </c>
      <c r="S21" s="557">
        <f ca="1">-(SUM('Parametre - Agendové IS'!L77:L86))</f>
        <v>0</v>
      </c>
      <c r="T21" s="557">
        <f ca="1">-(SUM('Parametre - Agendové IS'!O77:O86))</f>
        <v>0</v>
      </c>
      <c r="U21" s="558">
        <f ca="1">-(SUM('Parametre - Agendové IS'!R77:R86))</f>
        <v>0</v>
      </c>
      <c r="V21" s="558">
        <f>-(SUM('Parametre - Agendové IS'!S77:S86))</f>
        <v>0</v>
      </c>
      <c r="W21" s="558">
        <f ca="1">-(SUM('Parametre - Agendové IS'!T77:T86))</f>
        <v>0</v>
      </c>
      <c r="X21" s="560" t="s">
        <v>223</v>
      </c>
      <c r="Y21" s="559">
        <f ca="1">SUM(R21:U21)</f>
        <v>0</v>
      </c>
    </row>
    <row r="22" spans="1:26" x14ac:dyDescent="0.25">
      <c r="A22" s="377"/>
      <c r="B22" s="378"/>
      <c r="C22" s="379" t="s">
        <v>220</v>
      </c>
      <c r="D22" s="560" t="s">
        <v>223</v>
      </c>
      <c r="E22" s="560" t="s">
        <v>223</v>
      </c>
      <c r="F22" s="560" t="s">
        <v>223</v>
      </c>
      <c r="G22" s="561" t="s">
        <v>223</v>
      </c>
      <c r="H22" s="561" t="s">
        <v>223</v>
      </c>
      <c r="I22" s="561" t="s">
        <v>223</v>
      </c>
      <c r="J22" s="560" t="s">
        <v>223</v>
      </c>
      <c r="K22" s="562" t="s">
        <v>223</v>
      </c>
      <c r="O22" s="377"/>
      <c r="P22" s="378"/>
      <c r="Q22" s="379" t="s">
        <v>220</v>
      </c>
      <c r="R22" s="557">
        <f>SUM('Parametre - Agendové IS'!I87:I96)</f>
        <v>0</v>
      </c>
      <c r="S22" s="557">
        <f>SUM('Parametre - Agendové IS'!L87:L96)</f>
        <v>0</v>
      </c>
      <c r="T22" s="557">
        <f>SUM('Parametre - Agendové IS'!O87:O96)</f>
        <v>0</v>
      </c>
      <c r="U22" s="558">
        <f>SUM('Parametre - Agendové IS'!R87:R96)</f>
        <v>0</v>
      </c>
      <c r="V22" s="558">
        <f>SUM('Parametre - Agendové IS'!S87:S96)</f>
        <v>0</v>
      </c>
      <c r="W22" s="558">
        <f>SUM('Parametre - Agendové IS'!T87:T96)</f>
        <v>0</v>
      </c>
      <c r="X22" s="560" t="s">
        <v>223</v>
      </c>
      <c r="Y22" s="559">
        <f>SUM(R22:U22)</f>
        <v>0</v>
      </c>
    </row>
    <row r="23" spans="1:26" ht="15.75" thickBot="1" x14ac:dyDescent="0.3">
      <c r="A23" s="380"/>
      <c r="B23" s="381"/>
      <c r="C23" s="382" t="s">
        <v>39</v>
      </c>
      <c r="D23" s="563">
        <f>'Parametre - Agendové IS'!I127+NPV(Faktory!$D$5,'Parametre - Agendové IS'!I128:I136)</f>
        <v>0</v>
      </c>
      <c r="E23" s="563">
        <f>'Parametre - Agendové IS'!L127+NPV(Faktory!$D$5,'Parametre - Agendové IS'!L128:L136)</f>
        <v>0</v>
      </c>
      <c r="F23" s="563">
        <f>'Parametre - Agendové IS'!O127+NPV(Faktory!$D$5,'Parametre - Agendové IS'!O128:O136)</f>
        <v>0</v>
      </c>
      <c r="G23" s="564">
        <f>'Parametre - Agendové IS'!R127+NPV(Faktory!$D$5,'Parametre - Agendové IS'!R128:R136)</f>
        <v>0</v>
      </c>
      <c r="H23" s="564">
        <f>'Parametre - Agendové IS'!S127+NPV(Faktory!$D$5,'Parametre - Agendové IS'!S128:S136)</f>
        <v>0</v>
      </c>
      <c r="I23" s="668">
        <v>4708912.1500000004</v>
      </c>
      <c r="J23" s="627" t="s">
        <v>223</v>
      </c>
      <c r="K23" s="669">
        <f>I23</f>
        <v>4708912.1500000004</v>
      </c>
      <c r="O23" s="377"/>
      <c r="P23" s="378"/>
      <c r="Q23" s="379" t="s">
        <v>39</v>
      </c>
      <c r="R23" s="557">
        <f>SUM('Parametre - Agendové IS'!I127:I136)</f>
        <v>0</v>
      </c>
      <c r="S23" s="557">
        <f>SUM('Parametre - Agendové IS'!L127:L136)</f>
        <v>0</v>
      </c>
      <c r="T23" s="557">
        <f>SUM('Parametre - Agendové IS'!O127:O136)</f>
        <v>0</v>
      </c>
      <c r="U23" s="558">
        <f>SUM('Parametre - Agendové IS'!R127:R136)</f>
        <v>0</v>
      </c>
      <c r="V23" s="558">
        <f>SUM('Parametre - Agendové IS'!S127:S136)</f>
        <v>0</v>
      </c>
      <c r="W23" s="670">
        <v>6120000</v>
      </c>
      <c r="X23" s="627" t="s">
        <v>223</v>
      </c>
      <c r="Y23" s="565">
        <f>W23</f>
        <v>6120000</v>
      </c>
    </row>
    <row r="24" spans="1:26" x14ac:dyDescent="0.25">
      <c r="A24" s="532"/>
      <c r="B24" s="375" t="s">
        <v>224</v>
      </c>
      <c r="C24" s="376"/>
      <c r="D24" s="624"/>
      <c r="E24" s="625"/>
      <c r="F24" s="625"/>
      <c r="G24" s="625"/>
      <c r="H24" s="625"/>
      <c r="I24" s="625"/>
      <c r="J24" s="631"/>
      <c r="K24" s="632"/>
      <c r="O24" s="532"/>
      <c r="P24" s="375" t="s">
        <v>224</v>
      </c>
      <c r="Q24" s="376"/>
      <c r="R24" s="624"/>
      <c r="S24" s="625"/>
      <c r="T24" s="625"/>
      <c r="U24" s="625"/>
      <c r="V24" s="625"/>
      <c r="W24" s="625"/>
      <c r="X24" s="631"/>
      <c r="Y24" s="632"/>
    </row>
    <row r="25" spans="1:26" x14ac:dyDescent="0.25">
      <c r="A25" s="533"/>
      <c r="B25" s="534"/>
      <c r="C25" s="535" t="s">
        <v>465</v>
      </c>
      <c r="D25" s="536"/>
      <c r="E25" s="536"/>
      <c r="F25" s="536"/>
      <c r="G25" s="536"/>
      <c r="H25" s="536"/>
      <c r="I25" s="536"/>
      <c r="J25" s="536"/>
      <c r="K25" s="536"/>
      <c r="O25" s="533"/>
      <c r="P25" s="534"/>
      <c r="Q25" s="535" t="s">
        <v>228</v>
      </c>
      <c r="R25" s="536"/>
      <c r="S25" s="536"/>
      <c r="T25" s="536"/>
      <c r="U25" s="536"/>
      <c r="V25" s="536"/>
      <c r="W25" s="536"/>
      <c r="X25" s="536"/>
      <c r="Y25" s="536"/>
    </row>
    <row r="26" spans="1:26" x14ac:dyDescent="0.25">
      <c r="A26" s="533"/>
      <c r="B26" s="534"/>
      <c r="C26" s="537" t="s">
        <v>225</v>
      </c>
      <c r="D26" s="536"/>
      <c r="E26" s="536"/>
      <c r="F26" s="536"/>
      <c r="G26" s="536"/>
      <c r="H26" s="536"/>
      <c r="I26" s="536"/>
      <c r="J26" s="536"/>
      <c r="K26" s="536"/>
      <c r="O26" s="533"/>
      <c r="P26" s="534"/>
      <c r="Q26" s="537" t="s">
        <v>225</v>
      </c>
      <c r="R26" s="536"/>
      <c r="S26" s="536"/>
      <c r="T26" s="536"/>
      <c r="U26" s="536"/>
      <c r="V26" s="536"/>
      <c r="W26" s="536"/>
      <c r="X26" s="536"/>
      <c r="Y26" s="536"/>
    </row>
    <row r="27" spans="1:26" x14ac:dyDescent="0.25">
      <c r="A27" s="533"/>
      <c r="B27" s="534"/>
      <c r="C27" s="537" t="s">
        <v>225</v>
      </c>
      <c r="D27" s="536"/>
      <c r="E27" s="536"/>
      <c r="F27" s="536"/>
      <c r="G27" s="536"/>
      <c r="H27" s="536"/>
      <c r="I27" s="536"/>
      <c r="J27" s="536"/>
      <c r="K27" s="536"/>
      <c r="O27" s="533"/>
      <c r="P27" s="534"/>
      <c r="Q27" s="537" t="s">
        <v>225</v>
      </c>
      <c r="R27" s="536"/>
      <c r="S27" s="536"/>
      <c r="T27" s="536"/>
      <c r="U27" s="536"/>
      <c r="V27" s="536"/>
      <c r="W27" s="536"/>
      <c r="X27" s="536"/>
      <c r="Y27" s="536"/>
    </row>
    <row r="28" spans="1:26" x14ac:dyDescent="0.25">
      <c r="C28" s="538"/>
      <c r="Q28" s="538"/>
    </row>
    <row r="29" spans="1:26" x14ac:dyDescent="0.25">
      <c r="C29" s="538"/>
      <c r="Q29" s="538"/>
    </row>
    <row r="30" spans="1:26" x14ac:dyDescent="0.25">
      <c r="C30" s="538"/>
    </row>
    <row r="32" spans="1:26" x14ac:dyDescent="0.25">
      <c r="N32" s="539"/>
      <c r="O32" s="539"/>
    </row>
  </sheetData>
  <sheetProtection insertColumns="0" insertRows="0" deleteColumns="0" deleteRows="0"/>
  <mergeCells count="4">
    <mergeCell ref="O1:Q1"/>
    <mergeCell ref="A1:C1"/>
    <mergeCell ref="O2:Q2"/>
    <mergeCell ref="A2:C2"/>
  </mergeCells>
  <pageMargins left="0.7" right="0.7" top="0.75" bottom="0.75" header="0.3" footer="0.3"/>
  <pageSetup paperSize="9" scale="53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topLeftCell="B1" zoomScale="145" zoomScaleNormal="100" zoomScaleSheetLayoutView="145" workbookViewId="0">
      <selection activeCell="B4" sqref="B4"/>
    </sheetView>
  </sheetViews>
  <sheetFormatPr defaultColWidth="8.85546875" defaultRowHeight="15" x14ac:dyDescent="0.25"/>
  <cols>
    <col min="1" max="1" width="9.28515625" customWidth="1"/>
    <col min="2" max="2" width="15" customWidth="1"/>
    <col min="3" max="3" width="15.140625" customWidth="1"/>
    <col min="4" max="4" width="14.140625" customWidth="1"/>
    <col min="5" max="5" width="14.42578125" customWidth="1"/>
    <col min="6" max="6" width="15.140625" customWidth="1"/>
    <col min="7" max="7" width="13.7109375" customWidth="1"/>
    <col min="8" max="8" width="9.85546875" customWidth="1"/>
    <col min="9" max="9" width="22.7109375" customWidth="1"/>
    <col min="10" max="10" width="22.140625" customWidth="1"/>
    <col min="11" max="11" width="20.42578125" customWidth="1"/>
    <col min="12" max="12" width="23.140625" customWidth="1"/>
  </cols>
  <sheetData>
    <row r="1" spans="1:12" ht="15.75" thickBot="1" x14ac:dyDescent="0.3">
      <c r="A1" s="9"/>
      <c r="B1" s="714" t="s">
        <v>36</v>
      </c>
      <c r="C1" s="715"/>
      <c r="D1" s="715"/>
      <c r="E1" s="715"/>
      <c r="F1" s="715"/>
      <c r="G1" s="716"/>
      <c r="H1" s="717" t="s">
        <v>16</v>
      </c>
      <c r="I1" s="718"/>
      <c r="J1" s="718"/>
      <c r="K1" s="718"/>
      <c r="L1" s="719"/>
    </row>
    <row r="2" spans="1:12" ht="30" x14ac:dyDescent="0.25">
      <c r="A2" s="10"/>
      <c r="B2" s="717" t="s">
        <v>367</v>
      </c>
      <c r="C2" s="718"/>
      <c r="D2" s="719"/>
      <c r="E2" s="717" t="s">
        <v>368</v>
      </c>
      <c r="F2" s="718"/>
      <c r="G2" s="719"/>
      <c r="H2" s="55" t="s">
        <v>19</v>
      </c>
      <c r="I2" s="50" t="s">
        <v>20</v>
      </c>
      <c r="J2" s="12" t="s">
        <v>21</v>
      </c>
      <c r="K2" s="720" t="s">
        <v>22</v>
      </c>
      <c r="L2" s="721"/>
    </row>
    <row r="3" spans="1:12" ht="15.75" thickBot="1" x14ac:dyDescent="0.3">
      <c r="A3" s="11" t="s">
        <v>23</v>
      </c>
      <c r="B3" s="14" t="s">
        <v>231</v>
      </c>
      <c r="C3" s="15" t="s">
        <v>170</v>
      </c>
      <c r="D3" s="16" t="s">
        <v>24</v>
      </c>
      <c r="E3" s="14" t="s">
        <v>231</v>
      </c>
      <c r="F3" s="15" t="s">
        <v>170</v>
      </c>
      <c r="G3" s="16" t="s">
        <v>24</v>
      </c>
      <c r="H3" s="56"/>
      <c r="I3" s="51"/>
      <c r="J3" s="13"/>
      <c r="K3" s="712"/>
      <c r="L3" s="713"/>
    </row>
    <row r="4" spans="1:12" x14ac:dyDescent="0.25">
      <c r="A4" s="49" t="s">
        <v>25</v>
      </c>
      <c r="B4" s="27">
        <f>'Prínosy - Agendové IS'!Q4-'Výdavky - Agendové IS'!T4</f>
        <v>0</v>
      </c>
      <c r="C4" s="26">
        <f>'Prínosy - Agendové IS'!R4-'Výdavky - Agendové IS'!U4</f>
        <v>-1471999.9</v>
      </c>
      <c r="D4" s="34">
        <f>C4-B4</f>
        <v>-1471999.9</v>
      </c>
      <c r="E4" s="27">
        <f>'Prínosy - Agendové IS'!T4-('Výdavky - Agendové IS'!T4/1.2)</f>
        <v>0</v>
      </c>
      <c r="F4" s="27">
        <f ca="1">'Prínosy - Agendové IS'!U4-('Výdavky - Agendové IS'!U4/1.2)</f>
        <v>-1300166.5833333333</v>
      </c>
      <c r="G4" s="34">
        <f t="shared" ref="G4:G13" ca="1" si="0">F4-E4</f>
        <v>-1300166.5833333333</v>
      </c>
      <c r="H4" s="57">
        <v>0</v>
      </c>
      <c r="I4" s="52">
        <f>D4*(1/(1+Faktory!$D$3)^H4)</f>
        <v>-1471999.9</v>
      </c>
      <c r="J4" s="59">
        <f ca="1">G4*(1/(1+Faktory!$D$5)^H4)</f>
        <v>-1300166.5833333333</v>
      </c>
      <c r="K4" s="58">
        <f ca="1">J4</f>
        <v>-1300166.5833333333</v>
      </c>
      <c r="L4" s="31" t="str">
        <f ca="1">IF(K4&gt;0,"Rok návratu investície","&lt;")</f>
        <v>&lt;</v>
      </c>
    </row>
    <row r="5" spans="1:12" x14ac:dyDescent="0.25">
      <c r="A5" s="33" t="s">
        <v>26</v>
      </c>
      <c r="B5" s="27">
        <f>'Prínosy - Agendové IS'!Q5-'Výdavky - Agendové IS'!T5</f>
        <v>0</v>
      </c>
      <c r="C5" s="26">
        <f>'Prínosy - Agendové IS'!R5-'Výdavky - Agendové IS'!U5</f>
        <v>-1427244</v>
      </c>
      <c r="D5" s="29">
        <f t="shared" ref="D5:D13" si="1">C5-B5</f>
        <v>-1427244</v>
      </c>
      <c r="E5" s="27">
        <f>'Prínosy - Agendové IS'!T5-('Výdavky - Agendové IS'!T5/1.2)</f>
        <v>0</v>
      </c>
      <c r="F5" s="27">
        <f ca="1">'Prínosy - Agendové IS'!U5-('Výdavky - Agendové IS'!U5/1.2)</f>
        <v>-1262870</v>
      </c>
      <c r="G5" s="29">
        <f t="shared" ca="1" si="0"/>
        <v>-1262870</v>
      </c>
      <c r="H5" s="57">
        <v>1</v>
      </c>
      <c r="I5" s="53">
        <f>D5*(1/(1+Faktory!$D$3)^H5)</f>
        <v>-1372349.9999999998</v>
      </c>
      <c r="J5" s="60">
        <f ca="1">G5*(1/(1+Faktory!$D$5)^H5)</f>
        <v>-1202733.3333333333</v>
      </c>
      <c r="K5" s="58">
        <f ca="1">J5+K4</f>
        <v>-2502899.9166666665</v>
      </c>
      <c r="L5" s="31" t="str">
        <f ca="1">IF(L4="&lt;",IF(K5&gt;0,"Rok návratu investície","&lt;"),"&gt;")</f>
        <v>&lt;</v>
      </c>
    </row>
    <row r="6" spans="1:12" x14ac:dyDescent="0.25">
      <c r="A6" s="33" t="s">
        <v>27</v>
      </c>
      <c r="B6" s="27">
        <f>'Prínosy - Agendové IS'!Q6-'Výdavky - Agendové IS'!T6</f>
        <v>0</v>
      </c>
      <c r="C6" s="26">
        <f>'Prínosy - Agendové IS'!R6-'Výdavky - Agendové IS'!U6</f>
        <v>-717494.4</v>
      </c>
      <c r="D6" s="29">
        <f t="shared" si="1"/>
        <v>-717494.4</v>
      </c>
      <c r="E6" s="27">
        <f>'Prínosy - Agendové IS'!T6-('Výdavky - Agendové IS'!T6/1.2)</f>
        <v>0</v>
      </c>
      <c r="F6" s="27">
        <f ca="1">'Prínosy - Agendové IS'!U6-('Výdavky - Agendové IS'!U6/1.2)</f>
        <v>93588</v>
      </c>
      <c r="G6" s="29">
        <f t="shared" ca="1" si="0"/>
        <v>93588</v>
      </c>
      <c r="H6" s="57">
        <v>2</v>
      </c>
      <c r="I6" s="53">
        <f>D6*(1/(1+Faktory!$D$3)^H6)</f>
        <v>-663363.90532544372</v>
      </c>
      <c r="J6" s="60">
        <f ca="1">G6*(1/(1+Faktory!$D$5)^H6)</f>
        <v>84887.074829931968</v>
      </c>
      <c r="K6" s="58">
        <f t="shared" ref="K6:K13" ca="1" si="2">J6+K5</f>
        <v>-2418012.8418367347</v>
      </c>
      <c r="L6" s="31" t="str">
        <f t="shared" ref="L6:L13" ca="1" si="3">IF(L5="&lt;",IF(K6&gt;0,"Rok návratu investície","&lt;"),"&gt;")</f>
        <v>&lt;</v>
      </c>
    </row>
    <row r="7" spans="1:12" x14ac:dyDescent="0.25">
      <c r="A7" s="33" t="s">
        <v>28</v>
      </c>
      <c r="B7" s="27">
        <f>'Prínosy - Agendové IS'!Q7-'Výdavky - Agendové IS'!T7</f>
        <v>0</v>
      </c>
      <c r="C7" s="26">
        <f>'Prínosy - Agendové IS'!R7-'Výdavky - Agendové IS'!U7</f>
        <v>0</v>
      </c>
      <c r="D7" s="29">
        <f t="shared" si="1"/>
        <v>0</v>
      </c>
      <c r="E7" s="27">
        <f>'Prínosy - Agendové IS'!T7-('Výdavky - Agendové IS'!T7/1.2)</f>
        <v>0</v>
      </c>
      <c r="F7" s="27">
        <f ca="1">'Prínosy - Agendové IS'!U7-('Výdavky - Agendové IS'!U7/1.2)</f>
        <v>765000</v>
      </c>
      <c r="G7" s="29">
        <f t="shared" ca="1" si="0"/>
        <v>765000</v>
      </c>
      <c r="H7" s="57">
        <v>3</v>
      </c>
      <c r="I7" s="53">
        <f>D7*(1/(1+Faktory!$D$3)^H7)</f>
        <v>0</v>
      </c>
      <c r="J7" s="60">
        <f ca="1">G7*(1/(1+Faktory!$D$5)^H7)</f>
        <v>660835.76287657919</v>
      </c>
      <c r="K7" s="58">
        <f t="shared" ca="1" si="2"/>
        <v>-1757177.0789601556</v>
      </c>
      <c r="L7" s="31" t="str">
        <f t="shared" ca="1" si="3"/>
        <v>&lt;</v>
      </c>
    </row>
    <row r="8" spans="1:12" x14ac:dyDescent="0.25">
      <c r="A8" s="33" t="s">
        <v>29</v>
      </c>
      <c r="B8" s="27">
        <f>'Prínosy - Agendové IS'!Q8-'Výdavky - Agendové IS'!T8</f>
        <v>0</v>
      </c>
      <c r="C8" s="26">
        <f>'Prínosy - Agendové IS'!R8-'Výdavky - Agendové IS'!U8</f>
        <v>0</v>
      </c>
      <c r="D8" s="29">
        <f t="shared" si="1"/>
        <v>0</v>
      </c>
      <c r="E8" s="27">
        <f>'Prínosy - Agendové IS'!T8-('Výdavky - Agendové IS'!T8/1.2)</f>
        <v>0</v>
      </c>
      <c r="F8" s="27">
        <f ca="1">'Prínosy - Agendové IS'!U8-('Výdavky - Agendové IS'!U8/1.2)</f>
        <v>765000</v>
      </c>
      <c r="G8" s="29">
        <f t="shared" ca="1" si="0"/>
        <v>765000</v>
      </c>
      <c r="H8" s="57">
        <v>4</v>
      </c>
      <c r="I8" s="53">
        <f>D8*(1/(1+Faktory!$D$3)^H8)</f>
        <v>0</v>
      </c>
      <c r="J8" s="60">
        <f ca="1">G8*(1/(1+Faktory!$D$5)^H8)</f>
        <v>629367.39321578969</v>
      </c>
      <c r="K8" s="58">
        <f t="shared" ca="1" si="2"/>
        <v>-1127809.6857443659</v>
      </c>
      <c r="L8" s="31" t="str">
        <f t="shared" ca="1" si="3"/>
        <v>&lt;</v>
      </c>
    </row>
    <row r="9" spans="1:12" x14ac:dyDescent="0.25">
      <c r="A9" s="33" t="s">
        <v>30</v>
      </c>
      <c r="B9" s="27">
        <f>'Prínosy - Agendové IS'!Q9-'Výdavky - Agendové IS'!T9</f>
        <v>0</v>
      </c>
      <c r="C9" s="26">
        <f>'Prínosy - Agendové IS'!R9-'Výdavky - Agendové IS'!U9</f>
        <v>0</v>
      </c>
      <c r="D9" s="29">
        <f t="shared" si="1"/>
        <v>0</v>
      </c>
      <c r="E9" s="27">
        <f>'Prínosy - Agendové IS'!T9-('Výdavky - Agendové IS'!T9/1.2)</f>
        <v>0</v>
      </c>
      <c r="F9" s="27">
        <f ca="1">'Prínosy - Agendové IS'!U9-('Výdavky - Agendové IS'!U9/1.2)</f>
        <v>765000</v>
      </c>
      <c r="G9" s="29">
        <f t="shared" ca="1" si="0"/>
        <v>765000</v>
      </c>
      <c r="H9" s="57">
        <v>5</v>
      </c>
      <c r="I9" s="53">
        <f>D9*(1/(1+Faktory!$D$3)^H9)</f>
        <v>0</v>
      </c>
      <c r="J9" s="60">
        <f ca="1">G9*(1/(1+Faktory!$D$5)^H9)</f>
        <v>599397.5173483711</v>
      </c>
      <c r="K9" s="58">
        <f t="shared" ca="1" si="2"/>
        <v>-528412.16839599481</v>
      </c>
      <c r="L9" s="31" t="str">
        <f t="shared" ca="1" si="3"/>
        <v>&lt;</v>
      </c>
    </row>
    <row r="10" spans="1:12" x14ac:dyDescent="0.25">
      <c r="A10" s="33" t="s">
        <v>31</v>
      </c>
      <c r="B10" s="27">
        <f>'Prínosy - Agendové IS'!Q10-'Výdavky - Agendové IS'!T10</f>
        <v>0</v>
      </c>
      <c r="C10" s="26">
        <f>'Prínosy - Agendové IS'!R10-'Výdavky - Agendové IS'!U10</f>
        <v>0</v>
      </c>
      <c r="D10" s="29">
        <f t="shared" si="1"/>
        <v>0</v>
      </c>
      <c r="E10" s="27">
        <f>'Prínosy - Agendové IS'!T10-('Výdavky - Agendové IS'!T10/1.2)</f>
        <v>0</v>
      </c>
      <c r="F10" s="27">
        <f ca="1">'Prínosy - Agendové IS'!U10-('Výdavky - Agendové IS'!U10/1.2)</f>
        <v>765000</v>
      </c>
      <c r="G10" s="29">
        <f t="shared" ca="1" si="0"/>
        <v>765000</v>
      </c>
      <c r="H10" s="57">
        <v>6</v>
      </c>
      <c r="I10" s="53">
        <f>D10*(1/(1+Faktory!$D$3)^H10)</f>
        <v>0</v>
      </c>
      <c r="J10" s="60">
        <f ca="1">G10*(1/(1+Faktory!$D$5)^H10)</f>
        <v>570854.77842702018</v>
      </c>
      <c r="K10" s="58">
        <f t="shared" ca="1" si="2"/>
        <v>42442.610031025368</v>
      </c>
      <c r="L10" s="31" t="str">
        <f t="shared" ca="1" si="3"/>
        <v>Rok návratu investície</v>
      </c>
    </row>
    <row r="11" spans="1:12" x14ac:dyDescent="0.25">
      <c r="A11" s="33" t="s">
        <v>32</v>
      </c>
      <c r="B11" s="27">
        <f>'Prínosy - Agendové IS'!Q11-'Výdavky - Agendové IS'!T11</f>
        <v>0</v>
      </c>
      <c r="C11" s="26">
        <f>'Prínosy - Agendové IS'!R11-'Výdavky - Agendové IS'!U11</f>
        <v>0</v>
      </c>
      <c r="D11" s="29">
        <f t="shared" si="1"/>
        <v>0</v>
      </c>
      <c r="E11" s="27">
        <f>'Prínosy - Agendové IS'!T11-('Výdavky - Agendové IS'!T11/1.2)</f>
        <v>0</v>
      </c>
      <c r="F11" s="27">
        <f ca="1">'Prínosy - Agendové IS'!U11-('Výdavky - Agendové IS'!U11/1.2)</f>
        <v>765000</v>
      </c>
      <c r="G11" s="29">
        <f t="shared" ca="1" si="0"/>
        <v>765000</v>
      </c>
      <c r="H11" s="57">
        <v>7</v>
      </c>
      <c r="I11" s="53">
        <f>D11*(1/(1+Faktory!$D$3)^H11)</f>
        <v>0</v>
      </c>
      <c r="J11" s="60">
        <f ca="1">G11*(1/(1+Faktory!$D$5)^H11)</f>
        <v>543671.2175495429</v>
      </c>
      <c r="K11" s="58">
        <f t="shared" ca="1" si="2"/>
        <v>586113.82758056826</v>
      </c>
      <c r="L11" s="31" t="str">
        <f t="shared" ca="1" si="3"/>
        <v>&gt;</v>
      </c>
    </row>
    <row r="12" spans="1:12" x14ac:dyDescent="0.25">
      <c r="A12" s="33" t="s">
        <v>33</v>
      </c>
      <c r="B12" s="27">
        <f>'Prínosy - Agendové IS'!Q12-'Výdavky - Agendové IS'!T12</f>
        <v>0</v>
      </c>
      <c r="C12" s="26">
        <f>'Prínosy - Agendové IS'!R12-'Výdavky - Agendové IS'!U12</f>
        <v>0</v>
      </c>
      <c r="D12" s="29">
        <f t="shared" si="1"/>
        <v>0</v>
      </c>
      <c r="E12" s="27">
        <f>'Prínosy - Agendové IS'!T12-('Výdavky - Agendové IS'!T12/1.2)</f>
        <v>0</v>
      </c>
      <c r="F12" s="27">
        <f ca="1">'Prínosy - Agendové IS'!U12-('Výdavky - Agendové IS'!U12/1.2)</f>
        <v>765000</v>
      </c>
      <c r="G12" s="29">
        <f t="shared" ca="1" si="0"/>
        <v>765000</v>
      </c>
      <c r="H12" s="57">
        <v>8</v>
      </c>
      <c r="I12" s="53">
        <f>D12*(1/(1+Faktory!$D$3)^H12)</f>
        <v>0</v>
      </c>
      <c r="J12" s="60">
        <f ca="1">G12*(1/(1+Faktory!$D$5)^H12)</f>
        <v>517782.1119519457</v>
      </c>
      <c r="K12" s="58">
        <f t="shared" ca="1" si="2"/>
        <v>1103895.939532514</v>
      </c>
      <c r="L12" s="31" t="str">
        <f t="shared" ca="1" si="3"/>
        <v>&gt;</v>
      </c>
    </row>
    <row r="13" spans="1:12" ht="15.75" thickBot="1" x14ac:dyDescent="0.3">
      <c r="A13" s="33" t="s">
        <v>34</v>
      </c>
      <c r="B13" s="48">
        <f>'Prínosy - Agendové IS'!Q13-'Výdavky - Agendové IS'!T13</f>
        <v>0</v>
      </c>
      <c r="C13" s="44">
        <f>'Prínosy - Agendové IS'!R13-'Výdavky - Agendové IS'!U13</f>
        <v>0</v>
      </c>
      <c r="D13" s="35">
        <f t="shared" si="1"/>
        <v>0</v>
      </c>
      <c r="E13" s="27">
        <f>'Prínosy - Agendové IS'!T13-('Výdavky - Agendové IS'!T13/1.2)</f>
        <v>0</v>
      </c>
      <c r="F13" s="27">
        <f ca="1">'Prínosy - Agendové IS'!U13-('Výdavky - Agendové IS'!U13/1.2)</f>
        <v>765000</v>
      </c>
      <c r="G13" s="35">
        <f t="shared" ca="1" si="0"/>
        <v>765000</v>
      </c>
      <c r="H13" s="57">
        <v>9</v>
      </c>
      <c r="I13" s="54">
        <f>D13*(1/(1+Faktory!$D$3)^H13)</f>
        <v>0</v>
      </c>
      <c r="J13" s="61">
        <f ca="1">G13*(1/(1+Faktory!$D$5)^H13)</f>
        <v>493125.82090661488</v>
      </c>
      <c r="K13" s="58">
        <f t="shared" ca="1" si="2"/>
        <v>1597021.7604391288</v>
      </c>
      <c r="L13" s="31" t="str">
        <f t="shared" ca="1" si="3"/>
        <v>&gt;</v>
      </c>
    </row>
    <row r="14" spans="1:12" ht="15.75" thickBot="1" x14ac:dyDescent="0.3">
      <c r="A14" s="63" t="s">
        <v>35</v>
      </c>
      <c r="B14" s="45">
        <f t="shared" ref="B14:G14" si="4">SUM(B4:B13)</f>
        <v>0</v>
      </c>
      <c r="C14" s="46">
        <f t="shared" si="4"/>
        <v>-3616738.3</v>
      </c>
      <c r="D14" s="46">
        <f t="shared" si="4"/>
        <v>-3616738.3</v>
      </c>
      <c r="E14" s="46">
        <f t="shared" si="4"/>
        <v>0</v>
      </c>
      <c r="F14" s="46">
        <f t="shared" ca="1" si="4"/>
        <v>2885551.416666667</v>
      </c>
      <c r="G14" s="47">
        <f t="shared" ca="1" si="4"/>
        <v>2885551.416666667</v>
      </c>
      <c r="H14" s="64" t="s">
        <v>35</v>
      </c>
      <c r="I14" s="195">
        <f>SUM(I4:I13)</f>
        <v>-3507713.8053254429</v>
      </c>
      <c r="J14" s="196">
        <f ca="1">SUM(J4:J13)</f>
        <v>1597021.7604391288</v>
      </c>
      <c r="K14" s="7"/>
      <c r="L14" s="7"/>
    </row>
    <row r="16" spans="1:12" ht="15.75" thickBot="1" x14ac:dyDescent="0.3">
      <c r="H16" s="108" t="s">
        <v>183</v>
      </c>
      <c r="J16" s="206" t="s">
        <v>172</v>
      </c>
      <c r="K16" s="206" t="s">
        <v>181</v>
      </c>
    </row>
    <row r="17" spans="5:11" s="147" customFormat="1" ht="15.75" thickBot="1" x14ac:dyDescent="0.25">
      <c r="H17" s="200" t="s">
        <v>120</v>
      </c>
      <c r="I17" s="202" t="s">
        <v>178</v>
      </c>
      <c r="J17" s="203">
        <f ca="1">'Prínosy - Agendové IS'!V15/('Výdavky - Agendové IS'!V15/1.2)</f>
        <v>1.513199874939311</v>
      </c>
      <c r="K17" s="207">
        <v>1</v>
      </c>
    </row>
    <row r="18" spans="5:11" s="147" customFormat="1" ht="23.25" thickBot="1" x14ac:dyDescent="0.25">
      <c r="H18" s="201" t="s">
        <v>175</v>
      </c>
      <c r="I18" s="202" t="s">
        <v>179</v>
      </c>
      <c r="J18" s="204" t="s">
        <v>360</v>
      </c>
      <c r="K18" s="208" t="s">
        <v>182</v>
      </c>
    </row>
    <row r="19" spans="5:11" s="147" customFormat="1" ht="23.25" thickBot="1" x14ac:dyDescent="0.25">
      <c r="E19" s="197"/>
      <c r="H19" s="201" t="s">
        <v>176</v>
      </c>
      <c r="I19" s="202" t="s">
        <v>180</v>
      </c>
      <c r="J19" s="204">
        <f ca="1">IRR($G$4:$G$13,0.01)</f>
        <v>0.15766579857481511</v>
      </c>
      <c r="K19" s="208">
        <v>0.05</v>
      </c>
    </row>
    <row r="20" spans="5:11" ht="15.75" thickBot="1" x14ac:dyDescent="0.3">
      <c r="H20" s="198"/>
      <c r="I20" s="199"/>
      <c r="J20" s="198"/>
      <c r="K20" s="209"/>
    </row>
    <row r="21" spans="5:11" s="147" customFormat="1" ht="23.25" thickBot="1" x14ac:dyDescent="0.25">
      <c r="H21" s="201" t="s">
        <v>177</v>
      </c>
      <c r="I21" s="202" t="s">
        <v>371</v>
      </c>
      <c r="J21" s="205">
        <f>I14</f>
        <v>-3507713.8053254429</v>
      </c>
      <c r="K21" s="210" t="s">
        <v>182</v>
      </c>
    </row>
    <row r="22" spans="5:11" s="147" customFormat="1" ht="23.25" thickBot="1" x14ac:dyDescent="0.25">
      <c r="H22" s="201" t="s">
        <v>71</v>
      </c>
      <c r="I22" s="202" t="s">
        <v>370</v>
      </c>
      <c r="J22" s="205">
        <f ca="1">J14</f>
        <v>1597021.7604391288</v>
      </c>
      <c r="K22" s="210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zoomScale="60" zoomScaleNormal="80" workbookViewId="0"/>
  </sheetViews>
  <sheetFormatPr defaultColWidth="8.85546875" defaultRowHeight="15" x14ac:dyDescent="0.25"/>
  <cols>
    <col min="1" max="1" width="7.85546875" style="62" customWidth="1"/>
    <col min="2" max="2" width="12.7109375" style="62" customWidth="1"/>
    <col min="3" max="3" width="14" style="62" customWidth="1"/>
    <col min="4" max="4" width="9.42578125" style="62" customWidth="1"/>
    <col min="5" max="5" width="11.85546875" style="62" customWidth="1"/>
    <col min="6" max="6" width="11.7109375" style="62" customWidth="1"/>
    <col min="7" max="7" width="9.7109375" customWidth="1"/>
    <col min="8" max="8" width="11.42578125" customWidth="1"/>
    <col min="9" max="9" width="10.85546875" customWidth="1"/>
    <col min="10" max="10" width="9.42578125" customWidth="1"/>
    <col min="11" max="11" width="12.7109375" customWidth="1"/>
    <col min="12" max="12" width="11.42578125" customWidth="1"/>
    <col min="13" max="13" width="10.42578125" customWidth="1"/>
    <col min="14" max="14" width="13.28515625" customWidth="1"/>
    <col min="15" max="15" width="11.28515625" customWidth="1"/>
    <col min="16" max="16" width="9.7109375" customWidth="1"/>
    <col min="17" max="17" width="14.7109375" customWidth="1"/>
    <col min="18" max="18" width="15.7109375" customWidth="1"/>
  </cols>
  <sheetData>
    <row r="2" spans="1:18" x14ac:dyDescent="0.25">
      <c r="A2" s="238" t="s">
        <v>120</v>
      </c>
      <c r="B2" s="239">
        <f ca="1">'CBA - Agendové IS'!J17</f>
        <v>1.513199874939311</v>
      </c>
    </row>
    <row r="4" spans="1:18" x14ac:dyDescent="0.25">
      <c r="A4" s="229"/>
    </row>
    <row r="5" spans="1:18" ht="30" customHeight="1" x14ac:dyDescent="0.25">
      <c r="A5" s="229"/>
      <c r="B5" s="730" t="s">
        <v>202</v>
      </c>
      <c r="C5" s="731"/>
      <c r="D5" s="247"/>
      <c r="E5" s="730" t="s">
        <v>203</v>
      </c>
      <c r="F5" s="731"/>
      <c r="H5" s="728" t="s">
        <v>198</v>
      </c>
      <c r="I5" s="729"/>
      <c r="J5" s="62"/>
      <c r="K5" s="730" t="s">
        <v>201</v>
      </c>
      <c r="L5" s="731"/>
      <c r="N5" s="728" t="s">
        <v>199</v>
      </c>
      <c r="O5" s="729"/>
      <c r="Q5" s="728" t="s">
        <v>200</v>
      </c>
      <c r="R5" s="729"/>
    </row>
    <row r="6" spans="1:18" x14ac:dyDescent="0.25">
      <c r="A6" s="229"/>
      <c r="B6" s="242" t="s">
        <v>12</v>
      </c>
      <c r="C6" s="241" t="s">
        <v>120</v>
      </c>
      <c r="D6" s="248"/>
      <c r="E6" s="242" t="s">
        <v>12</v>
      </c>
      <c r="F6" s="241" t="s">
        <v>120</v>
      </c>
      <c r="H6" s="242" t="s">
        <v>12</v>
      </c>
      <c r="I6" s="241" t="s">
        <v>120</v>
      </c>
      <c r="J6" s="62"/>
      <c r="K6" s="242" t="s">
        <v>12</v>
      </c>
      <c r="L6" s="241" t="s">
        <v>120</v>
      </c>
      <c r="N6" s="243" t="s">
        <v>12</v>
      </c>
      <c r="O6" s="244" t="s">
        <v>120</v>
      </c>
      <c r="Q6" s="243" t="s">
        <v>12</v>
      </c>
      <c r="R6" s="244" t="s">
        <v>120</v>
      </c>
    </row>
    <row r="7" spans="1:18" ht="15" customHeight="1" x14ac:dyDescent="0.25">
      <c r="A7" s="229"/>
      <c r="B7" s="234">
        <v>0</v>
      </c>
      <c r="C7" s="225">
        <f ca="1">B2</f>
        <v>1.513199874939311</v>
      </c>
      <c r="D7" s="245"/>
      <c r="E7" s="234">
        <v>0</v>
      </c>
      <c r="F7" s="225">
        <f ca="1">B2</f>
        <v>1.513199874939311</v>
      </c>
      <c r="H7" s="234">
        <v>0</v>
      </c>
      <c r="I7" s="225">
        <f ca="1">B2</f>
        <v>1.513199874939311</v>
      </c>
      <c r="J7" s="62"/>
      <c r="K7" s="234">
        <v>0</v>
      </c>
      <c r="L7" s="225">
        <f ca="1">B2</f>
        <v>1.513199874939311</v>
      </c>
      <c r="N7" s="236">
        <v>0</v>
      </c>
      <c r="O7" s="227">
        <f ca="1">B2</f>
        <v>1.513199874939311</v>
      </c>
      <c r="Q7" s="236">
        <v>0</v>
      </c>
      <c r="R7" s="227">
        <f ca="1">B2</f>
        <v>1.513199874939311</v>
      </c>
    </row>
    <row r="8" spans="1:18" x14ac:dyDescent="0.25">
      <c r="A8" s="229"/>
      <c r="B8" s="234">
        <v>0.1</v>
      </c>
      <c r="C8" s="230">
        <f t="dataTable" ref="C8:C17" dt2D="0" dtr="0" r1="B7" ca="1"/>
        <v>1.513199874939311</v>
      </c>
      <c r="D8" s="246"/>
      <c r="E8" s="234">
        <v>0.1</v>
      </c>
      <c r="F8" s="230">
        <f t="dataTable" ref="F8:F17" dt2D="0" dtr="0" r1="E7" ca="1"/>
        <v>1.513199874939311</v>
      </c>
      <c r="H8" s="234">
        <v>-0.1</v>
      </c>
      <c r="I8" s="230">
        <f t="dataTable" ref="I8:I17" dt2D="0" dtr="0" r1="H7" ca="1"/>
        <v>1.513199874939311</v>
      </c>
      <c r="J8" s="62"/>
      <c r="K8" s="234">
        <v>-0.1</v>
      </c>
      <c r="L8" s="230">
        <f t="dataTable" ref="L8:L17" dt2D="0" dtr="0" r1="K7" ca="1"/>
        <v>1.513199874939311</v>
      </c>
      <c r="N8" s="236">
        <v>-0.1</v>
      </c>
      <c r="O8" s="232">
        <f t="dataTable" ref="O8:O17" dt2D="0" dtr="0" r1="N7" ca="1"/>
        <v>1.513199874939311</v>
      </c>
      <c r="Q8" s="236">
        <v>-0.1</v>
      </c>
      <c r="R8" s="232">
        <f t="dataTable" ref="R8:R17" dt2D="0" dtr="0" r1="Q7" ca="1"/>
        <v>1.513199874939311</v>
      </c>
    </row>
    <row r="9" spans="1:18" x14ac:dyDescent="0.25">
      <c r="A9" s="228"/>
      <c r="B9" s="234">
        <v>0.2</v>
      </c>
      <c r="C9" s="230">
        <v>1.513199874939311</v>
      </c>
      <c r="D9" s="246"/>
      <c r="E9" s="234">
        <v>0.2</v>
      </c>
      <c r="F9" s="230">
        <v>1.513199874939311</v>
      </c>
      <c r="H9" s="234">
        <v>-0.2</v>
      </c>
      <c r="I9" s="230">
        <v>1.513199874939311</v>
      </c>
      <c r="J9" s="62"/>
      <c r="K9" s="234">
        <v>-0.2</v>
      </c>
      <c r="L9" s="230">
        <v>1.513199874939311</v>
      </c>
      <c r="N9" s="236">
        <v>-0.2</v>
      </c>
      <c r="O9" s="232">
        <v>1.513199874939311</v>
      </c>
      <c r="Q9" s="236">
        <v>-0.2</v>
      </c>
      <c r="R9" s="232">
        <v>1.513199874939311</v>
      </c>
    </row>
    <row r="10" spans="1:18" x14ac:dyDescent="0.25">
      <c r="A10" s="228"/>
      <c r="B10" s="234">
        <v>0.3</v>
      </c>
      <c r="C10" s="230">
        <v>1.513199874939311</v>
      </c>
      <c r="D10" s="246"/>
      <c r="E10" s="234">
        <v>0.3</v>
      </c>
      <c r="F10" s="230">
        <v>1.513199874939311</v>
      </c>
      <c r="H10" s="234">
        <v>-0.3</v>
      </c>
      <c r="I10" s="230">
        <v>1.513199874939311</v>
      </c>
      <c r="J10" s="62"/>
      <c r="K10" s="234">
        <v>-0.3</v>
      </c>
      <c r="L10" s="230">
        <v>1.513199874939311</v>
      </c>
      <c r="N10" s="236">
        <v>-0.3</v>
      </c>
      <c r="O10" s="232">
        <v>1.513199874939311</v>
      </c>
      <c r="Q10" s="236">
        <v>-0.3</v>
      </c>
      <c r="R10" s="232">
        <v>1.513199874939311</v>
      </c>
    </row>
    <row r="11" spans="1:18" x14ac:dyDescent="0.25">
      <c r="A11" s="228"/>
      <c r="B11" s="234">
        <v>0.4</v>
      </c>
      <c r="C11" s="230">
        <v>1.513199874939311</v>
      </c>
      <c r="D11" s="246"/>
      <c r="E11" s="234">
        <v>0.4</v>
      </c>
      <c r="F11" s="230">
        <v>1.513199874939311</v>
      </c>
      <c r="H11" s="234">
        <v>-0.4</v>
      </c>
      <c r="I11" s="230">
        <v>1.513199874939311</v>
      </c>
      <c r="J11" s="62"/>
      <c r="K11" s="234">
        <v>-0.4</v>
      </c>
      <c r="L11" s="230">
        <v>1.513199874939311</v>
      </c>
      <c r="N11" s="236">
        <v>-0.4</v>
      </c>
      <c r="O11" s="232">
        <v>1.513199874939311</v>
      </c>
      <c r="Q11" s="236">
        <v>-0.4</v>
      </c>
      <c r="R11" s="232">
        <v>1.513199874939311</v>
      </c>
    </row>
    <row r="12" spans="1:18" x14ac:dyDescent="0.25">
      <c r="A12" s="228"/>
      <c r="B12" s="234">
        <v>0.5</v>
      </c>
      <c r="C12" s="230">
        <v>1.513199874939311</v>
      </c>
      <c r="D12" s="246"/>
      <c r="E12" s="234">
        <v>0.5</v>
      </c>
      <c r="F12" s="230">
        <v>1.513199874939311</v>
      </c>
      <c r="H12" s="234">
        <v>-0.5</v>
      </c>
      <c r="I12" s="230">
        <v>1.513199874939311</v>
      </c>
      <c r="J12" s="62"/>
      <c r="K12" s="234">
        <v>-0.5</v>
      </c>
      <c r="L12" s="230">
        <v>1.513199874939311</v>
      </c>
      <c r="N12" s="236">
        <v>-0.5</v>
      </c>
      <c r="O12" s="232">
        <v>1.513199874939311</v>
      </c>
      <c r="Q12" s="236">
        <v>-0.5</v>
      </c>
      <c r="R12" s="232">
        <v>1.513199874939311</v>
      </c>
    </row>
    <row r="13" spans="1:18" x14ac:dyDescent="0.25">
      <c r="A13" s="228"/>
      <c r="B13" s="234">
        <v>0.6</v>
      </c>
      <c r="C13" s="230">
        <v>1.513199874939311</v>
      </c>
      <c r="D13" s="246"/>
      <c r="E13" s="234">
        <v>0.6</v>
      </c>
      <c r="F13" s="230">
        <v>1.513199874939311</v>
      </c>
      <c r="H13" s="234">
        <v>-0.6</v>
      </c>
      <c r="I13" s="230">
        <v>1.513199874939311</v>
      </c>
      <c r="J13" s="62"/>
      <c r="K13" s="234">
        <v>-0.6</v>
      </c>
      <c r="L13" s="230">
        <v>1.513199874939311</v>
      </c>
      <c r="N13" s="236">
        <v>-0.6</v>
      </c>
      <c r="O13" s="232">
        <v>1.513199874939311</v>
      </c>
      <c r="Q13" s="236">
        <v>-0.6</v>
      </c>
      <c r="R13" s="232">
        <v>1.513199874939311</v>
      </c>
    </row>
    <row r="14" spans="1:18" x14ac:dyDescent="0.25">
      <c r="A14" s="224"/>
      <c r="B14" s="234">
        <v>0.7</v>
      </c>
      <c r="C14" s="230">
        <v>1.513199874939311</v>
      </c>
      <c r="D14" s="246"/>
      <c r="E14" s="234">
        <v>0.7</v>
      </c>
      <c r="F14" s="230">
        <v>1.513199874939311</v>
      </c>
      <c r="H14" s="234">
        <v>-0.7</v>
      </c>
      <c r="I14" s="230">
        <v>1.513199874939311</v>
      </c>
      <c r="J14" s="62"/>
      <c r="K14" s="234">
        <v>-0.7</v>
      </c>
      <c r="L14" s="230">
        <v>1.513199874939311</v>
      </c>
      <c r="N14" s="236">
        <v>-0.7</v>
      </c>
      <c r="O14" s="232">
        <v>1.513199874939311</v>
      </c>
      <c r="Q14" s="236">
        <v>-0.7</v>
      </c>
      <c r="R14" s="232">
        <v>1.513199874939311</v>
      </c>
    </row>
    <row r="15" spans="1:18" x14ac:dyDescent="0.25">
      <c r="A15" s="224"/>
      <c r="B15" s="234">
        <v>0.8</v>
      </c>
      <c r="C15" s="230">
        <v>1.513199874939311</v>
      </c>
      <c r="D15" s="246"/>
      <c r="E15" s="234">
        <v>0.8</v>
      </c>
      <c r="F15" s="230">
        <v>1.513199874939311</v>
      </c>
      <c r="H15" s="234">
        <v>-0.8</v>
      </c>
      <c r="I15" s="230">
        <v>1.513199874939311</v>
      </c>
      <c r="J15" s="62"/>
      <c r="K15" s="234">
        <v>-0.8</v>
      </c>
      <c r="L15" s="230">
        <v>1.513199874939311</v>
      </c>
      <c r="N15" s="236">
        <v>-0.8</v>
      </c>
      <c r="O15" s="232">
        <v>1.513199874939311</v>
      </c>
      <c r="Q15" s="236">
        <v>-0.8</v>
      </c>
      <c r="R15" s="232">
        <v>1.513199874939311</v>
      </c>
    </row>
    <row r="16" spans="1:18" x14ac:dyDescent="0.25">
      <c r="A16" s="224"/>
      <c r="B16" s="234">
        <v>0.9</v>
      </c>
      <c r="C16" s="230">
        <v>1.513199874939311</v>
      </c>
      <c r="D16" s="246"/>
      <c r="E16" s="234">
        <v>0.9</v>
      </c>
      <c r="F16" s="230">
        <v>1.513199874939311</v>
      </c>
      <c r="H16" s="234">
        <v>-0.9</v>
      </c>
      <c r="I16" s="230">
        <v>1.513199874939311</v>
      </c>
      <c r="J16" s="62"/>
      <c r="K16" s="234">
        <v>-0.9</v>
      </c>
      <c r="L16" s="230">
        <v>1.513199874939311</v>
      </c>
      <c r="N16" s="236">
        <v>-0.9</v>
      </c>
      <c r="O16" s="232">
        <v>1.513199874939311</v>
      </c>
      <c r="Q16" s="236">
        <v>-0.9</v>
      </c>
      <c r="R16" s="232">
        <v>1.513199874939311</v>
      </c>
    </row>
    <row r="17" spans="1:18" x14ac:dyDescent="0.25">
      <c r="A17" s="224"/>
      <c r="B17" s="235">
        <v>1</v>
      </c>
      <c r="C17" s="231">
        <v>1.513199874939311</v>
      </c>
      <c r="D17" s="246"/>
      <c r="E17" s="235">
        <v>1</v>
      </c>
      <c r="F17" s="231">
        <v>1.513199874939311</v>
      </c>
      <c r="H17" s="235">
        <v>-1</v>
      </c>
      <c r="I17" s="231">
        <v>1.513199874939311</v>
      </c>
      <c r="J17" s="62"/>
      <c r="K17" s="235">
        <v>-1</v>
      </c>
      <c r="L17" s="231">
        <v>1.513199874939311</v>
      </c>
      <c r="N17" s="237">
        <v>-1</v>
      </c>
      <c r="O17" s="233">
        <v>1.513199874939311</v>
      </c>
      <c r="Q17" s="237">
        <v>-1</v>
      </c>
      <c r="R17" s="233">
        <v>1.513199874939311</v>
      </c>
    </row>
    <row r="18" spans="1:18" x14ac:dyDescent="0.25">
      <c r="A18" s="228"/>
      <c r="B18" s="229"/>
      <c r="C18" s="229"/>
      <c r="D18" s="229"/>
      <c r="E18" s="229"/>
      <c r="F18" s="229"/>
      <c r="N18" s="240"/>
    </row>
    <row r="19" spans="1:18" x14ac:dyDescent="0.25">
      <c r="A19" s="228"/>
      <c r="B19" s="229"/>
      <c r="C19" s="229"/>
      <c r="D19" s="229"/>
      <c r="E19" s="229"/>
      <c r="F19" s="229"/>
    </row>
    <row r="20" spans="1:18" x14ac:dyDescent="0.25">
      <c r="A20" s="229"/>
      <c r="B20" s="229"/>
      <c r="C20" s="229"/>
      <c r="D20" s="229"/>
      <c r="E20" s="229"/>
      <c r="F20" s="229"/>
    </row>
    <row r="25" spans="1:18" ht="18.75" customHeight="1" x14ac:dyDescent="0.25">
      <c r="B25" s="229"/>
      <c r="C25" s="229"/>
      <c r="D25" s="722" t="s">
        <v>200</v>
      </c>
      <c r="E25" s="723"/>
      <c r="F25" s="723"/>
      <c r="G25" s="723"/>
      <c r="H25" s="723"/>
      <c r="I25" s="723"/>
      <c r="J25" s="723"/>
      <c r="K25" s="723"/>
      <c r="L25" s="723"/>
      <c r="M25" s="723"/>
      <c r="N25" s="724"/>
    </row>
    <row r="26" spans="1:18" x14ac:dyDescent="0.25">
      <c r="B26" s="229"/>
      <c r="C26" s="249">
        <f ca="1">B2</f>
        <v>1.513199874939311</v>
      </c>
      <c r="D26" s="255">
        <v>0</v>
      </c>
      <c r="E26" s="252">
        <v>-0.1</v>
      </c>
      <c r="F26" s="252">
        <v>-0.2</v>
      </c>
      <c r="G26" s="252">
        <v>-0.3</v>
      </c>
      <c r="H26" s="252">
        <v>-0.4</v>
      </c>
      <c r="I26" s="252">
        <v>-0.5</v>
      </c>
      <c r="J26" s="252">
        <v>-0.6</v>
      </c>
      <c r="K26" s="252">
        <v>-0.7</v>
      </c>
      <c r="L26" s="252">
        <v>-0.8</v>
      </c>
      <c r="M26" s="252">
        <v>-0.9</v>
      </c>
      <c r="N26" s="256">
        <v>-1</v>
      </c>
    </row>
    <row r="27" spans="1:18" ht="14.25" customHeight="1" x14ac:dyDescent="0.25">
      <c r="B27" s="725" t="s">
        <v>199</v>
      </c>
      <c r="C27" s="257">
        <v>0</v>
      </c>
      <c r="D27" s="246">
        <f t="dataTable" ref="D27:N37" dt2D="1" dtr="1" r1="Q7" r2="N7" ca="1"/>
        <v>1.513199874939311</v>
      </c>
      <c r="E27" s="246">
        <v>1.513199874939311</v>
      </c>
      <c r="F27" s="246">
        <v>1.513199874939311</v>
      </c>
      <c r="G27" s="251">
        <v>1.513199874939311</v>
      </c>
      <c r="H27" s="251">
        <v>1.513199874939311</v>
      </c>
      <c r="I27" s="251">
        <v>1.513199874939311</v>
      </c>
      <c r="J27" s="251">
        <v>1.513199874939311</v>
      </c>
      <c r="K27" s="251">
        <v>1.513199874939311</v>
      </c>
      <c r="L27" s="251">
        <v>1.513199874939311</v>
      </c>
      <c r="M27" s="251">
        <v>1.513199874939311</v>
      </c>
      <c r="N27" s="232">
        <v>1.513199874939311</v>
      </c>
    </row>
    <row r="28" spans="1:18" x14ac:dyDescent="0.25">
      <c r="B28" s="726"/>
      <c r="C28" s="250">
        <v>-0.1</v>
      </c>
      <c r="D28" s="246">
        <v>1.513199874939311</v>
      </c>
      <c r="E28" s="246">
        <v>1.513199874939311</v>
      </c>
      <c r="F28" s="246">
        <v>1.513199874939311</v>
      </c>
      <c r="G28" s="251">
        <v>1.513199874939311</v>
      </c>
      <c r="H28" s="251">
        <v>1.513199874939311</v>
      </c>
      <c r="I28" s="251">
        <v>1.513199874939311</v>
      </c>
      <c r="J28" s="251">
        <v>1.513199874939311</v>
      </c>
      <c r="K28" s="251">
        <v>1.513199874939311</v>
      </c>
      <c r="L28" s="251">
        <v>1.513199874939311</v>
      </c>
      <c r="M28" s="251">
        <v>1.513199874939311</v>
      </c>
      <c r="N28" s="232">
        <v>1.513199874939311</v>
      </c>
    </row>
    <row r="29" spans="1:18" x14ac:dyDescent="0.25">
      <c r="B29" s="726"/>
      <c r="C29" s="250">
        <v>-0.2</v>
      </c>
      <c r="D29" s="246">
        <v>1.513199874939311</v>
      </c>
      <c r="E29" s="246">
        <v>1.513199874939311</v>
      </c>
      <c r="F29" s="246">
        <v>1.513199874939311</v>
      </c>
      <c r="G29" s="251">
        <v>1.513199874939311</v>
      </c>
      <c r="H29" s="251">
        <v>1.513199874939311</v>
      </c>
      <c r="I29" s="251">
        <v>1.513199874939311</v>
      </c>
      <c r="J29" s="251">
        <v>1.513199874939311</v>
      </c>
      <c r="K29" s="251">
        <v>1.513199874939311</v>
      </c>
      <c r="L29" s="251">
        <v>1.513199874939311</v>
      </c>
      <c r="M29" s="251">
        <v>1.513199874939311</v>
      </c>
      <c r="N29" s="232">
        <v>1.513199874939311</v>
      </c>
    </row>
    <row r="30" spans="1:18" x14ac:dyDescent="0.25">
      <c r="B30" s="726"/>
      <c r="C30" s="250">
        <v>-0.3</v>
      </c>
      <c r="D30" s="246">
        <v>1.513199874939311</v>
      </c>
      <c r="E30" s="246">
        <v>1.513199874939311</v>
      </c>
      <c r="F30" s="246">
        <v>1.513199874939311</v>
      </c>
      <c r="G30" s="251">
        <v>1.513199874939311</v>
      </c>
      <c r="H30" s="251">
        <v>1.513199874939311</v>
      </c>
      <c r="I30" s="251">
        <v>1.513199874939311</v>
      </c>
      <c r="J30" s="251">
        <v>1.513199874939311</v>
      </c>
      <c r="K30" s="251">
        <v>1.513199874939311</v>
      </c>
      <c r="L30" s="251">
        <v>1.513199874939311</v>
      </c>
      <c r="M30" s="251">
        <v>1.513199874939311</v>
      </c>
      <c r="N30" s="232">
        <v>1.513199874939311</v>
      </c>
    </row>
    <row r="31" spans="1:18" x14ac:dyDescent="0.25">
      <c r="B31" s="726"/>
      <c r="C31" s="250">
        <v>-0.4</v>
      </c>
      <c r="D31" s="246">
        <v>1.513199874939311</v>
      </c>
      <c r="E31" s="246">
        <v>1.513199874939311</v>
      </c>
      <c r="F31" s="246">
        <v>1.513199874939311</v>
      </c>
      <c r="G31" s="251">
        <v>1.513199874939311</v>
      </c>
      <c r="H31" s="251">
        <v>1.513199874939311</v>
      </c>
      <c r="I31" s="251">
        <v>1.513199874939311</v>
      </c>
      <c r="J31" s="251">
        <v>1.513199874939311</v>
      </c>
      <c r="K31" s="251">
        <v>1.513199874939311</v>
      </c>
      <c r="L31" s="251">
        <v>1.513199874939311</v>
      </c>
      <c r="M31" s="251">
        <v>1.513199874939311</v>
      </c>
      <c r="N31" s="232">
        <v>1.513199874939311</v>
      </c>
    </row>
    <row r="32" spans="1:18" x14ac:dyDescent="0.25">
      <c r="B32" s="726"/>
      <c r="C32" s="250">
        <v>-0.5</v>
      </c>
      <c r="D32" s="246">
        <v>1.513199874939311</v>
      </c>
      <c r="E32" s="246">
        <v>1.513199874939311</v>
      </c>
      <c r="F32" s="246">
        <v>1.513199874939311</v>
      </c>
      <c r="G32" s="251">
        <v>1.513199874939311</v>
      </c>
      <c r="H32" s="251">
        <v>1.513199874939311</v>
      </c>
      <c r="I32" s="251">
        <v>1.513199874939311</v>
      </c>
      <c r="J32" s="251">
        <v>1.513199874939311</v>
      </c>
      <c r="K32" s="251">
        <v>1.513199874939311</v>
      </c>
      <c r="L32" s="251">
        <v>1.513199874939311</v>
      </c>
      <c r="M32" s="251">
        <v>1.513199874939311</v>
      </c>
      <c r="N32" s="232">
        <v>1.513199874939311</v>
      </c>
    </row>
    <row r="33" spans="2:14" x14ac:dyDescent="0.25">
      <c r="B33" s="726"/>
      <c r="C33" s="250">
        <v>-0.6</v>
      </c>
      <c r="D33" s="246">
        <v>1.513199874939311</v>
      </c>
      <c r="E33" s="246">
        <v>1.513199874939311</v>
      </c>
      <c r="F33" s="246">
        <v>1.513199874939311</v>
      </c>
      <c r="G33" s="251">
        <v>1.513199874939311</v>
      </c>
      <c r="H33" s="251">
        <v>1.513199874939311</v>
      </c>
      <c r="I33" s="251">
        <v>1.513199874939311</v>
      </c>
      <c r="J33" s="251">
        <v>1.513199874939311</v>
      </c>
      <c r="K33" s="251">
        <v>1.513199874939311</v>
      </c>
      <c r="L33" s="251">
        <v>1.513199874939311</v>
      </c>
      <c r="M33" s="251">
        <v>1.513199874939311</v>
      </c>
      <c r="N33" s="232">
        <v>1.513199874939311</v>
      </c>
    </row>
    <row r="34" spans="2:14" x14ac:dyDescent="0.25">
      <c r="B34" s="726"/>
      <c r="C34" s="250">
        <v>-0.7</v>
      </c>
      <c r="D34" s="246">
        <v>1.513199874939311</v>
      </c>
      <c r="E34" s="246">
        <v>1.513199874939311</v>
      </c>
      <c r="F34" s="246">
        <v>1.513199874939311</v>
      </c>
      <c r="G34" s="251">
        <v>1.513199874939311</v>
      </c>
      <c r="H34" s="251">
        <v>1.513199874939311</v>
      </c>
      <c r="I34" s="251">
        <v>1.513199874939311</v>
      </c>
      <c r="J34" s="251">
        <v>1.513199874939311</v>
      </c>
      <c r="K34" s="251">
        <v>1.513199874939311</v>
      </c>
      <c r="L34" s="251">
        <v>1.513199874939311</v>
      </c>
      <c r="M34" s="251">
        <v>1.513199874939311</v>
      </c>
      <c r="N34" s="232">
        <v>1.513199874939311</v>
      </c>
    </row>
    <row r="35" spans="2:14" x14ac:dyDescent="0.25">
      <c r="B35" s="726"/>
      <c r="C35" s="250">
        <v>-0.8</v>
      </c>
      <c r="D35" s="246">
        <v>1.513199874939311</v>
      </c>
      <c r="E35" s="246">
        <v>1.513199874939311</v>
      </c>
      <c r="F35" s="246">
        <v>1.513199874939311</v>
      </c>
      <c r="G35" s="251">
        <v>1.513199874939311</v>
      </c>
      <c r="H35" s="251">
        <v>1.513199874939311</v>
      </c>
      <c r="I35" s="251">
        <v>1.513199874939311</v>
      </c>
      <c r="J35" s="251">
        <v>1.513199874939311</v>
      </c>
      <c r="K35" s="251">
        <v>1.513199874939311</v>
      </c>
      <c r="L35" s="251">
        <v>1.513199874939311</v>
      </c>
      <c r="M35" s="251">
        <v>1.513199874939311</v>
      </c>
      <c r="N35" s="232">
        <v>1.513199874939311</v>
      </c>
    </row>
    <row r="36" spans="2:14" x14ac:dyDescent="0.25">
      <c r="B36" s="726"/>
      <c r="C36" s="250">
        <v>-0.9</v>
      </c>
      <c r="D36" s="246">
        <v>1.513199874939311</v>
      </c>
      <c r="E36" s="246">
        <v>1.513199874939311</v>
      </c>
      <c r="F36" s="246">
        <v>1.513199874939311</v>
      </c>
      <c r="G36" s="251">
        <v>1.513199874939311</v>
      </c>
      <c r="H36" s="251">
        <v>1.513199874939311</v>
      </c>
      <c r="I36" s="251">
        <v>1.513199874939311</v>
      </c>
      <c r="J36" s="251">
        <v>1.513199874939311</v>
      </c>
      <c r="K36" s="251">
        <v>1.513199874939311</v>
      </c>
      <c r="L36" s="251">
        <v>1.513199874939311</v>
      </c>
      <c r="M36" s="251">
        <v>1.513199874939311</v>
      </c>
      <c r="N36" s="232">
        <v>1.513199874939311</v>
      </c>
    </row>
    <row r="37" spans="2:14" x14ac:dyDescent="0.25">
      <c r="B37" s="727"/>
      <c r="C37" s="256">
        <v>-1</v>
      </c>
      <c r="D37" s="253">
        <v>1.513199874939311</v>
      </c>
      <c r="E37" s="253">
        <v>1.513199874939311</v>
      </c>
      <c r="F37" s="253">
        <v>1.513199874939311</v>
      </c>
      <c r="G37" s="254">
        <v>1.513199874939311</v>
      </c>
      <c r="H37" s="254">
        <v>1.513199874939311</v>
      </c>
      <c r="I37" s="254">
        <v>1.513199874939311</v>
      </c>
      <c r="J37" s="254">
        <v>1.513199874939311</v>
      </c>
      <c r="K37" s="254">
        <v>1.513199874939311</v>
      </c>
      <c r="L37" s="254">
        <v>1.513199874939311</v>
      </c>
      <c r="M37" s="254">
        <v>1.513199874939311</v>
      </c>
      <c r="N37" s="233">
        <v>1.513199874939311</v>
      </c>
    </row>
    <row r="41" spans="2:14" x14ac:dyDescent="0.25">
      <c r="B41" s="229"/>
      <c r="C41" s="229"/>
      <c r="D41" s="722" t="s">
        <v>201</v>
      </c>
      <c r="E41" s="723"/>
      <c r="F41" s="723"/>
      <c r="G41" s="723"/>
      <c r="H41" s="723"/>
      <c r="I41" s="723"/>
      <c r="J41" s="723"/>
      <c r="K41" s="723"/>
      <c r="L41" s="723"/>
      <c r="M41" s="723"/>
      <c r="N41" s="724"/>
    </row>
    <row r="42" spans="2:14" x14ac:dyDescent="0.25">
      <c r="B42" s="229"/>
      <c r="C42" s="249">
        <f ca="1">B2</f>
        <v>1.513199874939311</v>
      </c>
      <c r="D42" s="255">
        <v>0</v>
      </c>
      <c r="E42" s="252">
        <v>-0.1</v>
      </c>
      <c r="F42" s="252">
        <v>-0.2</v>
      </c>
      <c r="G42" s="252">
        <v>-0.3</v>
      </c>
      <c r="H42" s="252">
        <v>-0.4</v>
      </c>
      <c r="I42" s="252">
        <v>-0.5</v>
      </c>
      <c r="J42" s="252">
        <v>-0.6</v>
      </c>
      <c r="K42" s="252">
        <v>-0.7</v>
      </c>
      <c r="L42" s="252">
        <v>-0.8</v>
      </c>
      <c r="M42" s="252">
        <v>-0.9</v>
      </c>
      <c r="N42" s="256">
        <v>-1</v>
      </c>
    </row>
    <row r="43" spans="2:14" x14ac:dyDescent="0.25">
      <c r="B43" s="725" t="s">
        <v>203</v>
      </c>
      <c r="C43" s="257">
        <v>0</v>
      </c>
      <c r="D43" s="246">
        <f t="dataTable" ref="D43:N53" dt2D="1" dtr="1" r1="K7" r2="E7" ca="1"/>
        <v>1.513199874939311</v>
      </c>
      <c r="E43" s="246">
        <v>1.513199874939311</v>
      </c>
      <c r="F43" s="246">
        <v>1.513199874939311</v>
      </c>
      <c r="G43" s="251">
        <v>1.513199874939311</v>
      </c>
      <c r="H43" s="251">
        <v>1.513199874939311</v>
      </c>
      <c r="I43" s="251">
        <v>1.513199874939311</v>
      </c>
      <c r="J43" s="251">
        <v>1.513199874939311</v>
      </c>
      <c r="K43" s="251">
        <v>1.513199874939311</v>
      </c>
      <c r="L43" s="251">
        <v>1.513199874939311</v>
      </c>
      <c r="M43" s="251">
        <v>1.513199874939311</v>
      </c>
      <c r="N43" s="232">
        <v>1.513199874939311</v>
      </c>
    </row>
    <row r="44" spans="2:14" x14ac:dyDescent="0.25">
      <c r="B44" s="726"/>
      <c r="C44" s="250">
        <v>0.1</v>
      </c>
      <c r="D44" s="246">
        <v>1.513199874939311</v>
      </c>
      <c r="E44" s="246">
        <v>1.513199874939311</v>
      </c>
      <c r="F44" s="246">
        <v>1.513199874939311</v>
      </c>
      <c r="G44" s="251">
        <v>1.513199874939311</v>
      </c>
      <c r="H44" s="251">
        <v>1.513199874939311</v>
      </c>
      <c r="I44" s="251">
        <v>1.513199874939311</v>
      </c>
      <c r="J44" s="251">
        <v>1.513199874939311</v>
      </c>
      <c r="K44" s="251">
        <v>1.513199874939311</v>
      </c>
      <c r="L44" s="251">
        <v>1.513199874939311</v>
      </c>
      <c r="M44" s="251">
        <v>1.513199874939311</v>
      </c>
      <c r="N44" s="232">
        <v>1.513199874939311</v>
      </c>
    </row>
    <row r="45" spans="2:14" x14ac:dyDescent="0.25">
      <c r="B45" s="726"/>
      <c r="C45" s="250">
        <v>0.2</v>
      </c>
      <c r="D45" s="246">
        <v>1.513199874939311</v>
      </c>
      <c r="E45" s="246">
        <v>1.513199874939311</v>
      </c>
      <c r="F45" s="246">
        <v>1.513199874939311</v>
      </c>
      <c r="G45" s="251">
        <v>1.513199874939311</v>
      </c>
      <c r="H45" s="251">
        <v>1.513199874939311</v>
      </c>
      <c r="I45" s="251">
        <v>1.513199874939311</v>
      </c>
      <c r="J45" s="251">
        <v>1.513199874939311</v>
      </c>
      <c r="K45" s="251">
        <v>1.513199874939311</v>
      </c>
      <c r="L45" s="251">
        <v>1.513199874939311</v>
      </c>
      <c r="M45" s="251">
        <v>1.513199874939311</v>
      </c>
      <c r="N45" s="232">
        <v>1.513199874939311</v>
      </c>
    </row>
    <row r="46" spans="2:14" x14ac:dyDescent="0.25">
      <c r="B46" s="726"/>
      <c r="C46" s="250">
        <v>0.3</v>
      </c>
      <c r="D46" s="246">
        <v>1.513199874939311</v>
      </c>
      <c r="E46" s="246">
        <v>1.513199874939311</v>
      </c>
      <c r="F46" s="246">
        <v>1.513199874939311</v>
      </c>
      <c r="G46" s="251">
        <v>1.513199874939311</v>
      </c>
      <c r="H46" s="251">
        <v>1.513199874939311</v>
      </c>
      <c r="I46" s="251">
        <v>1.513199874939311</v>
      </c>
      <c r="J46" s="251">
        <v>1.513199874939311</v>
      </c>
      <c r="K46" s="251">
        <v>1.513199874939311</v>
      </c>
      <c r="L46" s="251">
        <v>1.513199874939311</v>
      </c>
      <c r="M46" s="251">
        <v>1.513199874939311</v>
      </c>
      <c r="N46" s="232">
        <v>1.513199874939311</v>
      </c>
    </row>
    <row r="47" spans="2:14" x14ac:dyDescent="0.25">
      <c r="B47" s="726"/>
      <c r="C47" s="250">
        <v>0.4</v>
      </c>
      <c r="D47" s="246">
        <v>1.513199874939311</v>
      </c>
      <c r="E47" s="246">
        <v>1.513199874939311</v>
      </c>
      <c r="F47" s="246">
        <v>1.513199874939311</v>
      </c>
      <c r="G47" s="251">
        <v>1.513199874939311</v>
      </c>
      <c r="H47" s="251">
        <v>1.513199874939311</v>
      </c>
      <c r="I47" s="251">
        <v>1.513199874939311</v>
      </c>
      <c r="J47" s="251">
        <v>1.513199874939311</v>
      </c>
      <c r="K47" s="251">
        <v>1.513199874939311</v>
      </c>
      <c r="L47" s="251">
        <v>1.513199874939311</v>
      </c>
      <c r="M47" s="251">
        <v>1.513199874939311</v>
      </c>
      <c r="N47" s="232">
        <v>1.513199874939311</v>
      </c>
    </row>
    <row r="48" spans="2:14" x14ac:dyDescent="0.25">
      <c r="B48" s="726"/>
      <c r="C48" s="250">
        <v>0.5</v>
      </c>
      <c r="D48" s="246">
        <v>1.513199874939311</v>
      </c>
      <c r="E48" s="246">
        <v>1.513199874939311</v>
      </c>
      <c r="F48" s="246">
        <v>1.513199874939311</v>
      </c>
      <c r="G48" s="251">
        <v>1.513199874939311</v>
      </c>
      <c r="H48" s="251">
        <v>1.513199874939311</v>
      </c>
      <c r="I48" s="251">
        <v>1.513199874939311</v>
      </c>
      <c r="J48" s="251">
        <v>1.513199874939311</v>
      </c>
      <c r="K48" s="251">
        <v>1.513199874939311</v>
      </c>
      <c r="L48" s="251">
        <v>1.513199874939311</v>
      </c>
      <c r="M48" s="251">
        <v>1.513199874939311</v>
      </c>
      <c r="N48" s="232">
        <v>1.513199874939311</v>
      </c>
    </row>
    <row r="49" spans="2:14" x14ac:dyDescent="0.25">
      <c r="B49" s="726"/>
      <c r="C49" s="250">
        <v>0.6</v>
      </c>
      <c r="D49" s="246">
        <v>1.513199874939311</v>
      </c>
      <c r="E49" s="246">
        <v>1.513199874939311</v>
      </c>
      <c r="F49" s="246">
        <v>1.513199874939311</v>
      </c>
      <c r="G49" s="251">
        <v>1.513199874939311</v>
      </c>
      <c r="H49" s="251">
        <v>1.513199874939311</v>
      </c>
      <c r="I49" s="251">
        <v>1.513199874939311</v>
      </c>
      <c r="J49" s="251">
        <v>1.513199874939311</v>
      </c>
      <c r="K49" s="251">
        <v>1.513199874939311</v>
      </c>
      <c r="L49" s="251">
        <v>1.513199874939311</v>
      </c>
      <c r="M49" s="251">
        <v>1.513199874939311</v>
      </c>
      <c r="N49" s="232">
        <v>1.513199874939311</v>
      </c>
    </row>
    <row r="50" spans="2:14" x14ac:dyDescent="0.25">
      <c r="B50" s="726"/>
      <c r="C50" s="250">
        <v>0.7</v>
      </c>
      <c r="D50" s="246">
        <v>1.513199874939311</v>
      </c>
      <c r="E50" s="246">
        <v>1.513199874939311</v>
      </c>
      <c r="F50" s="246">
        <v>1.513199874939311</v>
      </c>
      <c r="G50" s="251">
        <v>1.513199874939311</v>
      </c>
      <c r="H50" s="251">
        <v>1.513199874939311</v>
      </c>
      <c r="I50" s="251">
        <v>1.513199874939311</v>
      </c>
      <c r="J50" s="251">
        <v>1.513199874939311</v>
      </c>
      <c r="K50" s="251">
        <v>1.513199874939311</v>
      </c>
      <c r="L50" s="251">
        <v>1.513199874939311</v>
      </c>
      <c r="M50" s="251">
        <v>1.513199874939311</v>
      </c>
      <c r="N50" s="232">
        <v>1.513199874939311</v>
      </c>
    </row>
    <row r="51" spans="2:14" x14ac:dyDescent="0.25">
      <c r="B51" s="726"/>
      <c r="C51" s="250">
        <v>0.8</v>
      </c>
      <c r="D51" s="246">
        <v>1.513199874939311</v>
      </c>
      <c r="E51" s="246">
        <v>1.513199874939311</v>
      </c>
      <c r="F51" s="246">
        <v>1.513199874939311</v>
      </c>
      <c r="G51" s="251">
        <v>1.513199874939311</v>
      </c>
      <c r="H51" s="251">
        <v>1.513199874939311</v>
      </c>
      <c r="I51" s="251">
        <v>1.513199874939311</v>
      </c>
      <c r="J51" s="251">
        <v>1.513199874939311</v>
      </c>
      <c r="K51" s="251">
        <v>1.513199874939311</v>
      </c>
      <c r="L51" s="251">
        <v>1.513199874939311</v>
      </c>
      <c r="M51" s="251">
        <v>1.513199874939311</v>
      </c>
      <c r="N51" s="232">
        <v>1.513199874939311</v>
      </c>
    </row>
    <row r="52" spans="2:14" x14ac:dyDescent="0.25">
      <c r="B52" s="726"/>
      <c r="C52" s="250">
        <v>0.9</v>
      </c>
      <c r="D52" s="246">
        <v>1.513199874939311</v>
      </c>
      <c r="E52" s="246">
        <v>1.513199874939311</v>
      </c>
      <c r="F52" s="246">
        <v>1.513199874939311</v>
      </c>
      <c r="G52" s="251">
        <v>1.513199874939311</v>
      </c>
      <c r="H52" s="251">
        <v>1.513199874939311</v>
      </c>
      <c r="I52" s="251">
        <v>1.513199874939311</v>
      </c>
      <c r="J52" s="251">
        <v>1.513199874939311</v>
      </c>
      <c r="K52" s="251">
        <v>1.513199874939311</v>
      </c>
      <c r="L52" s="251">
        <v>1.513199874939311</v>
      </c>
      <c r="M52" s="251">
        <v>1.513199874939311</v>
      </c>
      <c r="N52" s="232">
        <v>1.513199874939311</v>
      </c>
    </row>
    <row r="53" spans="2:14" x14ac:dyDescent="0.25">
      <c r="B53" s="727"/>
      <c r="C53" s="256">
        <v>1</v>
      </c>
      <c r="D53" s="253">
        <v>1.513199874939311</v>
      </c>
      <c r="E53" s="253">
        <v>1.513199874939311</v>
      </c>
      <c r="F53" s="253">
        <v>1.513199874939311</v>
      </c>
      <c r="G53" s="254">
        <v>1.513199874939311</v>
      </c>
      <c r="H53" s="254">
        <v>1.513199874939311</v>
      </c>
      <c r="I53" s="254">
        <v>1.513199874939311</v>
      </c>
      <c r="J53" s="254">
        <v>1.513199874939311</v>
      </c>
      <c r="K53" s="254">
        <v>1.513199874939311</v>
      </c>
      <c r="L53" s="254">
        <v>1.513199874939311</v>
      </c>
      <c r="M53" s="254">
        <v>1.513199874939311</v>
      </c>
      <c r="N53" s="233">
        <v>1.513199874939311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topLeftCell="H1" zoomScaleNormal="85" zoomScaleSheetLayoutView="100" workbookViewId="0">
      <selection activeCell="M16" sqref="M16"/>
    </sheetView>
  </sheetViews>
  <sheetFormatPr defaultColWidth="8.85546875" defaultRowHeight="15" x14ac:dyDescent="0.25"/>
  <cols>
    <col min="1" max="1" width="9.42578125" customWidth="1"/>
    <col min="2" max="3" width="14.285156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6" width="13.85546875" customWidth="1"/>
    <col min="17" max="17" width="14.7109375" customWidth="1"/>
    <col min="18" max="18" width="14" customWidth="1"/>
    <col min="19" max="19" width="14.42578125" customWidth="1"/>
    <col min="20" max="20" width="14.28515625" bestFit="1" customWidth="1"/>
    <col min="21" max="21" width="13.7109375" customWidth="1"/>
    <col min="22" max="22" width="15.42578125" customWidth="1"/>
  </cols>
  <sheetData>
    <row r="1" spans="1:22" ht="15.75" customHeight="1" thickBot="1" x14ac:dyDescent="0.3">
      <c r="A1" s="18"/>
      <c r="B1" s="714" t="s">
        <v>44</v>
      </c>
      <c r="C1" s="715"/>
      <c r="D1" s="716"/>
      <c r="E1" s="714" t="s">
        <v>45</v>
      </c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6"/>
      <c r="Q1" s="717" t="s">
        <v>46</v>
      </c>
      <c r="R1" s="718"/>
      <c r="S1" s="718"/>
      <c r="T1" s="718"/>
      <c r="U1" s="718"/>
      <c r="V1" s="719"/>
    </row>
    <row r="2" spans="1:22" ht="24" customHeight="1" x14ac:dyDescent="0.25">
      <c r="A2" s="8"/>
      <c r="B2" s="717" t="s">
        <v>47</v>
      </c>
      <c r="C2" s="718"/>
      <c r="D2" s="719"/>
      <c r="E2" s="732" t="s">
        <v>48</v>
      </c>
      <c r="F2" s="733"/>
      <c r="G2" s="734"/>
      <c r="H2" s="735" t="s">
        <v>49</v>
      </c>
      <c r="I2" s="733"/>
      <c r="J2" s="734"/>
      <c r="K2" s="735" t="s">
        <v>50</v>
      </c>
      <c r="L2" s="733"/>
      <c r="M2" s="734"/>
      <c r="N2" s="735" t="s">
        <v>192</v>
      </c>
      <c r="O2" s="733"/>
      <c r="P2" s="736"/>
      <c r="Q2" s="718" t="s">
        <v>17</v>
      </c>
      <c r="R2" s="718"/>
      <c r="S2" s="719"/>
      <c r="T2" s="718" t="s">
        <v>18</v>
      </c>
      <c r="U2" s="718"/>
      <c r="V2" s="719"/>
    </row>
    <row r="3" spans="1:22" ht="18.600000000000001" customHeight="1" thickBot="1" x14ac:dyDescent="0.3">
      <c r="A3" s="19" t="s">
        <v>23</v>
      </c>
      <c r="B3" s="23" t="s">
        <v>231</v>
      </c>
      <c r="C3" s="20" t="s">
        <v>170</v>
      </c>
      <c r="D3" s="24" t="s">
        <v>24</v>
      </c>
      <c r="E3" s="14" t="s">
        <v>231</v>
      </c>
      <c r="F3" s="15" t="s">
        <v>170</v>
      </c>
      <c r="G3" s="22" t="s">
        <v>24</v>
      </c>
      <c r="H3" s="21" t="s">
        <v>231</v>
      </c>
      <c r="I3" s="15" t="s">
        <v>170</v>
      </c>
      <c r="J3" s="22" t="s">
        <v>24</v>
      </c>
      <c r="K3" s="21" t="s">
        <v>231</v>
      </c>
      <c r="L3" s="15" t="s">
        <v>170</v>
      </c>
      <c r="M3" s="22" t="s">
        <v>24</v>
      </c>
      <c r="N3" s="21" t="s">
        <v>231</v>
      </c>
      <c r="O3" s="15" t="s">
        <v>170</v>
      </c>
      <c r="P3" s="16" t="s">
        <v>24</v>
      </c>
      <c r="Q3" s="15" t="s">
        <v>231</v>
      </c>
      <c r="R3" s="15" t="s">
        <v>170</v>
      </c>
      <c r="S3" s="16" t="s">
        <v>24</v>
      </c>
      <c r="T3" s="15" t="s">
        <v>231</v>
      </c>
      <c r="U3" s="15" t="s">
        <v>170</v>
      </c>
      <c r="V3" s="16" t="s">
        <v>24</v>
      </c>
    </row>
    <row r="4" spans="1:22" x14ac:dyDescent="0.25">
      <c r="A4" s="32" t="s">
        <v>25</v>
      </c>
      <c r="B4" s="27">
        <f>'Parametre - Agendové IS'!D117</f>
        <v>0</v>
      </c>
      <c r="C4" s="27">
        <f>'Parametre - Agendové IS'!E117</f>
        <v>0</v>
      </c>
      <c r="D4" s="29">
        <f>IF(ISERR(C4-B4),"-",C4-B4)</f>
        <v>0</v>
      </c>
      <c r="E4" s="383"/>
      <c r="F4" s="384"/>
      <c r="G4" s="34">
        <f t="shared" ref="G4:G13" si="0">IF(ISERR(F4-E4),"-",F4-E4)</f>
        <v>0</v>
      </c>
      <c r="H4" s="30">
        <v>0</v>
      </c>
      <c r="I4" s="26">
        <f ca="1">'Parametre - Agendové IS'!E97</f>
        <v>0</v>
      </c>
      <c r="J4" s="34">
        <f ca="1">IF(ISERR(I4-H4),"-",I4-H4)</f>
        <v>0</v>
      </c>
      <c r="K4" s="27">
        <f>'Parametre - Agendové IS'!D127</f>
        <v>0</v>
      </c>
      <c r="L4" s="27">
        <f>'Parametre - Agendové IS'!E127</f>
        <v>0</v>
      </c>
      <c r="M4" s="29">
        <f>IF(ISERR(L4-K4),"-",L4-K4)</f>
        <v>0</v>
      </c>
      <c r="N4" s="26">
        <f>-'Parametre - Agendové IS'!D77</f>
        <v>0</v>
      </c>
      <c r="O4" s="26">
        <f ca="1">-'Parametre - Agendové IS'!E77</f>
        <v>0</v>
      </c>
      <c r="P4" s="34">
        <f t="shared" ref="P4:P13" ca="1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0</v>
      </c>
      <c r="U4" s="26">
        <f ca="1">SUM(I4,L4,O4)</f>
        <v>0</v>
      </c>
      <c r="V4" s="29">
        <f ca="1">U4-T4</f>
        <v>0</v>
      </c>
    </row>
    <row r="5" spans="1:22" x14ac:dyDescent="0.25">
      <c r="A5" s="33" t="s">
        <v>26</v>
      </c>
      <c r="B5" s="27">
        <f>'Parametre - Agendové IS'!D118</f>
        <v>0</v>
      </c>
      <c r="C5" s="27">
        <f>'Parametre - Agendové IS'!E118</f>
        <v>0</v>
      </c>
      <c r="D5" s="29">
        <f t="shared" ref="D5:D13" si="3">IF(ISERR(C5-B5),"-",C5-B5)</f>
        <v>0</v>
      </c>
      <c r="E5" s="383"/>
      <c r="F5" s="384"/>
      <c r="G5" s="29">
        <f t="shared" si="0"/>
        <v>0</v>
      </c>
      <c r="H5" s="30">
        <v>0</v>
      </c>
      <c r="I5" s="26">
        <f ca="1">'Parametre - Agendové IS'!E98</f>
        <v>0</v>
      </c>
      <c r="J5" s="161">
        <f ca="1">IF(ISERR(I5-H5),"-",I5-H5)</f>
        <v>0</v>
      </c>
      <c r="K5" s="27">
        <f>'Parametre - Agendové IS'!D128</f>
        <v>0</v>
      </c>
      <c r="L5" s="27">
        <f>'Parametre - Agendové IS'!E128</f>
        <v>0</v>
      </c>
      <c r="M5" s="29">
        <f t="shared" ref="M5:M13" si="4">IF(ISERR(L5-K5),"-",L5-K5)</f>
        <v>0</v>
      </c>
      <c r="N5" s="26">
        <f>-'Parametre - Agendové IS'!D78</f>
        <v>0</v>
      </c>
      <c r="O5" s="26">
        <f ca="1">-'Parametre - Agendové IS'!E78</f>
        <v>0</v>
      </c>
      <c r="P5" s="29">
        <f t="shared" ca="1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0</v>
      </c>
      <c r="U5" s="26">
        <f t="shared" ca="1" si="7"/>
        <v>0</v>
      </c>
      <c r="V5" s="29">
        <f t="shared" ref="V5:V13" ca="1" si="8">U5-T5</f>
        <v>0</v>
      </c>
    </row>
    <row r="6" spans="1:22" x14ac:dyDescent="0.25">
      <c r="A6" s="33" t="s">
        <v>27</v>
      </c>
      <c r="B6" s="27">
        <f>'Parametre - Agendové IS'!D119</f>
        <v>0</v>
      </c>
      <c r="C6" s="27">
        <f>'Parametre - Agendové IS'!E119</f>
        <v>0</v>
      </c>
      <c r="D6" s="29">
        <f t="shared" si="3"/>
        <v>0</v>
      </c>
      <c r="E6" s="383"/>
      <c r="F6" s="384"/>
      <c r="G6" s="29">
        <f t="shared" si="0"/>
        <v>0</v>
      </c>
      <c r="H6" s="30">
        <v>0</v>
      </c>
      <c r="I6" s="26">
        <f ca="1">'Parametre - Agendové IS'!E99</f>
        <v>0</v>
      </c>
      <c r="J6" s="29">
        <f t="shared" ref="J6:J13" ca="1" si="9">IF(ISERR(I6-H6),"-",I6-H6)</f>
        <v>0</v>
      </c>
      <c r="K6" s="27">
        <f>'Parametre - Agendové IS'!D129</f>
        <v>0</v>
      </c>
      <c r="L6" s="27">
        <f>'Parametre - Agendové IS'!E129</f>
        <v>0</v>
      </c>
      <c r="M6" s="29">
        <f t="shared" si="4"/>
        <v>0</v>
      </c>
      <c r="N6" s="26">
        <f>-'Parametre - Agendové IS'!D79</f>
        <v>0</v>
      </c>
      <c r="O6" s="26">
        <f ca="1">-'Parametre - Agendové IS'!E79</f>
        <v>0</v>
      </c>
      <c r="P6" s="29">
        <f t="shared" ca="1" si="1"/>
        <v>0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0</v>
      </c>
      <c r="U6" s="26">
        <f t="shared" ca="1" si="7"/>
        <v>765000</v>
      </c>
      <c r="V6" s="29">
        <f t="shared" ca="1" si="8"/>
        <v>765000</v>
      </c>
    </row>
    <row r="7" spans="1:22" x14ac:dyDescent="0.25">
      <c r="A7" s="33" t="s">
        <v>28</v>
      </c>
      <c r="B7" s="27">
        <f>'Parametre - Agendové IS'!D120</f>
        <v>0</v>
      </c>
      <c r="C7" s="27">
        <f>'Parametre - Agendové IS'!E120</f>
        <v>0</v>
      </c>
      <c r="D7" s="29">
        <f t="shared" si="3"/>
        <v>0</v>
      </c>
      <c r="E7" s="383"/>
      <c r="F7" s="384"/>
      <c r="G7" s="29">
        <f t="shared" si="0"/>
        <v>0</v>
      </c>
      <c r="H7" s="30">
        <v>0</v>
      </c>
      <c r="I7" s="26">
        <f ca="1">'Parametre - Agendové IS'!E100</f>
        <v>0</v>
      </c>
      <c r="J7" s="29">
        <f t="shared" ca="1" si="9"/>
        <v>0</v>
      </c>
      <c r="K7" s="27">
        <f>'Parametre - Agendové IS'!D130</f>
        <v>0</v>
      </c>
      <c r="L7" s="27">
        <f>'Parametre - Agendové IS'!E130</f>
        <v>0</v>
      </c>
      <c r="M7" s="29">
        <f t="shared" si="4"/>
        <v>0</v>
      </c>
      <c r="N7" s="26">
        <f>-'Parametre - Agendové IS'!D80</f>
        <v>0</v>
      </c>
      <c r="O7" s="26">
        <f ca="1">-'Parametre - Agendové IS'!E80</f>
        <v>0</v>
      </c>
      <c r="P7" s="29">
        <f t="shared" ca="1" si="1"/>
        <v>0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0</v>
      </c>
      <c r="U7" s="26">
        <f t="shared" ca="1" si="7"/>
        <v>765000</v>
      </c>
      <c r="V7" s="29">
        <f t="shared" ca="1" si="8"/>
        <v>765000</v>
      </c>
    </row>
    <row r="8" spans="1:22" x14ac:dyDescent="0.25">
      <c r="A8" s="33" t="s">
        <v>29</v>
      </c>
      <c r="B8" s="27">
        <f>'Parametre - Agendové IS'!D121</f>
        <v>0</v>
      </c>
      <c r="C8" s="27">
        <f>'Parametre - Agendové IS'!E121</f>
        <v>0</v>
      </c>
      <c r="D8" s="29">
        <f t="shared" si="3"/>
        <v>0</v>
      </c>
      <c r="E8" s="383"/>
      <c r="F8" s="384"/>
      <c r="G8" s="29">
        <f t="shared" si="0"/>
        <v>0</v>
      </c>
      <c r="H8" s="30">
        <v>0</v>
      </c>
      <c r="I8" s="26">
        <f ca="1">'Parametre - Agendové IS'!E101</f>
        <v>0</v>
      </c>
      <c r="J8" s="29">
        <f t="shared" ca="1" si="9"/>
        <v>0</v>
      </c>
      <c r="K8" s="27">
        <f>'Parametre - Agendové IS'!D131</f>
        <v>0</v>
      </c>
      <c r="L8" s="27">
        <f>'Parametre - Agendové IS'!E131</f>
        <v>0</v>
      </c>
      <c r="M8" s="29">
        <f t="shared" si="4"/>
        <v>0</v>
      </c>
      <c r="N8" s="26">
        <f>-'Parametre - Agendové IS'!D81</f>
        <v>0</v>
      </c>
      <c r="O8" s="26">
        <f ca="1">-'Parametre - Agendové IS'!E81</f>
        <v>0</v>
      </c>
      <c r="P8" s="29">
        <f t="shared" ca="1" si="1"/>
        <v>0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0</v>
      </c>
      <c r="U8" s="26">
        <f t="shared" ca="1" si="7"/>
        <v>765000</v>
      </c>
      <c r="V8" s="29">
        <f t="shared" ca="1" si="8"/>
        <v>765000</v>
      </c>
    </row>
    <row r="9" spans="1:22" x14ac:dyDescent="0.25">
      <c r="A9" s="33" t="s">
        <v>30</v>
      </c>
      <c r="B9" s="27">
        <f>'Parametre - Agendové IS'!D122</f>
        <v>0</v>
      </c>
      <c r="C9" s="27">
        <f>'Parametre - Agendové IS'!E122</f>
        <v>0</v>
      </c>
      <c r="D9" s="29">
        <f t="shared" si="3"/>
        <v>0</v>
      </c>
      <c r="E9" s="383"/>
      <c r="F9" s="384"/>
      <c r="G9" s="29">
        <f t="shared" si="0"/>
        <v>0</v>
      </c>
      <c r="H9" s="30">
        <v>0</v>
      </c>
      <c r="I9" s="26">
        <f ca="1">'Parametre - Agendové IS'!E102</f>
        <v>0</v>
      </c>
      <c r="J9" s="29">
        <f t="shared" ca="1" si="9"/>
        <v>0</v>
      </c>
      <c r="K9" s="27">
        <f>'Parametre - Agendové IS'!D132</f>
        <v>0</v>
      </c>
      <c r="L9" s="27">
        <f>'Parametre - Agendové IS'!E132</f>
        <v>0</v>
      </c>
      <c r="M9" s="29">
        <f t="shared" si="4"/>
        <v>0</v>
      </c>
      <c r="N9" s="26">
        <f>-'Parametre - Agendové IS'!D82</f>
        <v>0</v>
      </c>
      <c r="O9" s="26">
        <f ca="1">-'Parametre - Agendové IS'!E82</f>
        <v>0</v>
      </c>
      <c r="P9" s="29">
        <f t="shared" ca="1" si="1"/>
        <v>0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0</v>
      </c>
      <c r="U9" s="26">
        <f t="shared" ca="1" si="7"/>
        <v>765000</v>
      </c>
      <c r="V9" s="29">
        <f t="shared" ca="1" si="8"/>
        <v>765000</v>
      </c>
    </row>
    <row r="10" spans="1:22" x14ac:dyDescent="0.25">
      <c r="A10" s="33" t="s">
        <v>31</v>
      </c>
      <c r="B10" s="27">
        <f>'Parametre - Agendové IS'!D123</f>
        <v>0</v>
      </c>
      <c r="C10" s="27">
        <f>'Parametre - Agendové IS'!E123</f>
        <v>0</v>
      </c>
      <c r="D10" s="29">
        <f t="shared" si="3"/>
        <v>0</v>
      </c>
      <c r="E10" s="383"/>
      <c r="F10" s="384"/>
      <c r="G10" s="29">
        <f t="shared" si="0"/>
        <v>0</v>
      </c>
      <c r="H10" s="30">
        <v>0</v>
      </c>
      <c r="I10" s="26">
        <f ca="1">'Parametre - Agendové IS'!E103</f>
        <v>0</v>
      </c>
      <c r="J10" s="29">
        <f t="shared" ca="1" si="9"/>
        <v>0</v>
      </c>
      <c r="K10" s="27">
        <f>'Parametre - Agendové IS'!D133</f>
        <v>0</v>
      </c>
      <c r="L10" s="27">
        <f>'Parametre - Agendové IS'!E133</f>
        <v>0</v>
      </c>
      <c r="M10" s="29">
        <f t="shared" si="4"/>
        <v>0</v>
      </c>
      <c r="N10" s="26">
        <f>-'Parametre - Agendové IS'!D83</f>
        <v>0</v>
      </c>
      <c r="O10" s="26">
        <f ca="1">-'Parametre - Agendové IS'!E83</f>
        <v>0</v>
      </c>
      <c r="P10" s="29">
        <f t="shared" ca="1" si="1"/>
        <v>0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0</v>
      </c>
      <c r="U10" s="26">
        <f t="shared" ca="1" si="7"/>
        <v>765000</v>
      </c>
      <c r="V10" s="29">
        <f t="shared" ca="1" si="8"/>
        <v>765000</v>
      </c>
    </row>
    <row r="11" spans="1:22" x14ac:dyDescent="0.25">
      <c r="A11" s="33" t="s">
        <v>32</v>
      </c>
      <c r="B11" s="27">
        <f>'Parametre - Agendové IS'!D124</f>
        <v>0</v>
      </c>
      <c r="C11" s="27">
        <f>'Parametre - Agendové IS'!E124</f>
        <v>0</v>
      </c>
      <c r="D11" s="29">
        <f t="shared" si="3"/>
        <v>0</v>
      </c>
      <c r="E11" s="383"/>
      <c r="F11" s="384"/>
      <c r="G11" s="29">
        <f t="shared" si="0"/>
        <v>0</v>
      </c>
      <c r="H11" s="30">
        <v>0</v>
      </c>
      <c r="I11" s="26">
        <f ca="1">'Parametre - Agendové IS'!E104</f>
        <v>0</v>
      </c>
      <c r="J11" s="29">
        <f t="shared" ca="1" si="9"/>
        <v>0</v>
      </c>
      <c r="K11" s="27">
        <f>'Parametre - Agendové IS'!D134</f>
        <v>0</v>
      </c>
      <c r="L11" s="27">
        <f>'Parametre - Agendové IS'!E134</f>
        <v>0</v>
      </c>
      <c r="M11" s="29">
        <f t="shared" si="4"/>
        <v>0</v>
      </c>
      <c r="N11" s="26">
        <f>-'Parametre - Agendové IS'!D84</f>
        <v>0</v>
      </c>
      <c r="O11" s="26">
        <f ca="1">-'Parametre - Agendové IS'!E84</f>
        <v>0</v>
      </c>
      <c r="P11" s="29">
        <f t="shared" ca="1" si="1"/>
        <v>0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0</v>
      </c>
      <c r="U11" s="26">
        <f t="shared" ca="1" si="7"/>
        <v>765000</v>
      </c>
      <c r="V11" s="29">
        <f t="shared" ca="1" si="8"/>
        <v>765000</v>
      </c>
    </row>
    <row r="12" spans="1:22" x14ac:dyDescent="0.25">
      <c r="A12" s="33" t="s">
        <v>33</v>
      </c>
      <c r="B12" s="27">
        <f>'Parametre - Agendové IS'!D125</f>
        <v>0</v>
      </c>
      <c r="C12" s="27">
        <f>'Parametre - Agendové IS'!E125</f>
        <v>0</v>
      </c>
      <c r="D12" s="29">
        <f t="shared" si="3"/>
        <v>0</v>
      </c>
      <c r="E12" s="383"/>
      <c r="F12" s="384"/>
      <c r="G12" s="29">
        <f t="shared" si="0"/>
        <v>0</v>
      </c>
      <c r="H12" s="30">
        <v>0</v>
      </c>
      <c r="I12" s="26">
        <f ca="1">'Parametre - Agendové IS'!E105</f>
        <v>0</v>
      </c>
      <c r="J12" s="29">
        <f t="shared" ca="1" si="9"/>
        <v>0</v>
      </c>
      <c r="K12" s="27">
        <f>'Parametre - Agendové IS'!D135</f>
        <v>0</v>
      </c>
      <c r="L12" s="27">
        <f>'Parametre - Agendové IS'!E135</f>
        <v>0</v>
      </c>
      <c r="M12" s="29">
        <f t="shared" si="4"/>
        <v>0</v>
      </c>
      <c r="N12" s="26">
        <f>-'Parametre - Agendové IS'!D85</f>
        <v>0</v>
      </c>
      <c r="O12" s="26">
        <f ca="1">-'Parametre - Agendové IS'!E85</f>
        <v>0</v>
      </c>
      <c r="P12" s="29">
        <f t="shared" ca="1" si="1"/>
        <v>0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0</v>
      </c>
      <c r="U12" s="26">
        <f t="shared" ca="1" si="7"/>
        <v>765000</v>
      </c>
      <c r="V12" s="29">
        <f t="shared" ca="1" si="8"/>
        <v>765000</v>
      </c>
    </row>
    <row r="13" spans="1:22" ht="15.6" customHeight="1" thickBot="1" x14ac:dyDescent="0.3">
      <c r="A13" s="33" t="s">
        <v>34</v>
      </c>
      <c r="B13" s="48">
        <f>'Parametre - Agendové IS'!D126</f>
        <v>0</v>
      </c>
      <c r="C13" s="48">
        <f>'Parametre - Agendové IS'!E126</f>
        <v>0</v>
      </c>
      <c r="D13" s="182">
        <f t="shared" si="3"/>
        <v>0</v>
      </c>
      <c r="E13" s="385"/>
      <c r="F13" s="386"/>
      <c r="G13" s="182">
        <f t="shared" si="0"/>
        <v>0</v>
      </c>
      <c r="H13" s="30">
        <v>0</v>
      </c>
      <c r="I13" s="44">
        <f ca="1">'Parametre - Agendové IS'!E106</f>
        <v>0</v>
      </c>
      <c r="J13" s="182">
        <f t="shared" ca="1" si="9"/>
        <v>0</v>
      </c>
      <c r="K13" s="48">
        <f>'Parametre - Agendové IS'!D136</f>
        <v>0</v>
      </c>
      <c r="L13" s="48">
        <f>'Parametre - Agendové IS'!E136</f>
        <v>0</v>
      </c>
      <c r="M13" s="182">
        <f t="shared" si="4"/>
        <v>0</v>
      </c>
      <c r="N13" s="44">
        <f>-'Parametre - Agendové IS'!D86</f>
        <v>0</v>
      </c>
      <c r="O13" s="44">
        <f ca="1">-'Parametre - Agendové IS'!E86</f>
        <v>0</v>
      </c>
      <c r="P13" s="44">
        <f t="shared" ca="1" si="1"/>
        <v>0</v>
      </c>
      <c r="Q13" s="185">
        <f t="shared" si="5"/>
        <v>0</v>
      </c>
      <c r="R13" s="44">
        <f t="shared" si="2"/>
        <v>0</v>
      </c>
      <c r="S13" s="182">
        <f>R13-Q13</f>
        <v>0</v>
      </c>
      <c r="T13" s="48">
        <f t="shared" si="7"/>
        <v>0</v>
      </c>
      <c r="U13" s="44">
        <f t="shared" ca="1" si="7"/>
        <v>765000</v>
      </c>
      <c r="V13" s="182">
        <f t="shared" ca="1" si="8"/>
        <v>765000</v>
      </c>
    </row>
    <row r="14" spans="1:22" x14ac:dyDescent="0.25">
      <c r="A14" s="186" t="s">
        <v>105</v>
      </c>
      <c r="B14" s="588">
        <f>SUM(B4:B13)</f>
        <v>0</v>
      </c>
      <c r="C14" s="588">
        <f t="shared" ref="C14:P14" si="10">SUM(C4:C13)</f>
        <v>0</v>
      </c>
      <c r="D14" s="589">
        <f t="shared" si="10"/>
        <v>0</v>
      </c>
      <c r="E14" s="588">
        <f t="shared" si="10"/>
        <v>0</v>
      </c>
      <c r="F14" s="590">
        <f t="shared" si="10"/>
        <v>0</v>
      </c>
      <c r="G14" s="589">
        <f t="shared" si="10"/>
        <v>0</v>
      </c>
      <c r="H14" s="588">
        <f t="shared" si="10"/>
        <v>0</v>
      </c>
      <c r="I14" s="590">
        <f t="shared" ca="1" si="10"/>
        <v>0</v>
      </c>
      <c r="J14" s="589">
        <f t="shared" ca="1" si="10"/>
        <v>0</v>
      </c>
      <c r="K14" s="588">
        <f t="shared" si="10"/>
        <v>0</v>
      </c>
      <c r="L14" s="588">
        <f t="shared" si="10"/>
        <v>0</v>
      </c>
      <c r="M14" s="589">
        <f t="shared" si="10"/>
        <v>0</v>
      </c>
      <c r="N14" s="590">
        <f t="shared" si="10"/>
        <v>0</v>
      </c>
      <c r="O14" s="590">
        <f t="shared" ca="1" si="10"/>
        <v>0</v>
      </c>
      <c r="P14" s="591">
        <f t="shared" ca="1" si="10"/>
        <v>0</v>
      </c>
      <c r="Q14" s="592">
        <f t="shared" ref="Q14:V14" si="11">SUM(Q4:Q13)</f>
        <v>0</v>
      </c>
      <c r="R14" s="590">
        <f t="shared" si="11"/>
        <v>0</v>
      </c>
      <c r="S14" s="593">
        <f t="shared" si="11"/>
        <v>0</v>
      </c>
      <c r="T14" s="592">
        <f t="shared" si="11"/>
        <v>0</v>
      </c>
      <c r="U14" s="590">
        <f t="shared" ca="1" si="11"/>
        <v>6120000</v>
      </c>
      <c r="V14" s="594">
        <f t="shared" ca="1" si="11"/>
        <v>6120000</v>
      </c>
    </row>
    <row r="15" spans="1:22" ht="15.75" thickBot="1" x14ac:dyDescent="0.3">
      <c r="A15" s="187" t="s">
        <v>160</v>
      </c>
      <c r="B15" s="595"/>
      <c r="C15" s="595"/>
      <c r="D15" s="596">
        <f>D4+NPV(Faktory!$D$5,'Prínosy - Agendové IS'!D5:D13)</f>
        <v>0</v>
      </c>
      <c r="E15" s="597"/>
      <c r="F15" s="598"/>
      <c r="G15" s="596">
        <f>G4+NPV(Faktory!$D$3,'Prínosy - Agendové IS'!G5:G13)</f>
        <v>0</v>
      </c>
      <c r="H15" s="597"/>
      <c r="I15" s="598"/>
      <c r="J15" s="596">
        <f ca="1">J4+NPV(Faktory!$D$5,'Prínosy - Agendové IS'!J5:J13)</f>
        <v>0</v>
      </c>
      <c r="K15" s="595"/>
      <c r="L15" s="595"/>
      <c r="M15" s="596">
        <f>M4+NPV(Faktory!$D$5,'Prínosy - Agendové IS'!M5:M13)</f>
        <v>0</v>
      </c>
      <c r="N15" s="598"/>
      <c r="O15" s="598"/>
      <c r="P15" s="599">
        <f ca="1">P4+NPV(Faktory!$D$5,'Prínosy - Agendové IS'!P5:P13)</f>
        <v>0</v>
      </c>
      <c r="Q15" s="600"/>
      <c r="R15" s="598"/>
      <c r="S15" s="596">
        <f>S4+NPV(Faktory!$D$5,'Prínosy - Agendové IS'!S5:S13)</f>
        <v>0</v>
      </c>
      <c r="T15" s="600"/>
      <c r="U15" s="598"/>
      <c r="V15" s="596">
        <f ca="1">V4+NPV(Faktory!$D$5,'Prínosy - Agendové IS'!V5:V13)</f>
        <v>4708912.1532962713</v>
      </c>
    </row>
    <row r="17" spans="2:2" x14ac:dyDescent="0.25">
      <c r="B17" s="108" t="s">
        <v>173</v>
      </c>
    </row>
    <row r="38" spans="15:15" x14ac:dyDescent="0.25">
      <c r="O38" s="184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topLeftCell="J1" zoomScale="115" zoomScaleNormal="80" zoomScaleSheetLayoutView="115" workbookViewId="0">
      <selection activeCell="P15" sqref="P15"/>
    </sheetView>
  </sheetViews>
  <sheetFormatPr defaultColWidth="8.85546875" defaultRowHeight="15" x14ac:dyDescent="0.25"/>
  <cols>
    <col min="2" max="2" width="14.28515625" customWidth="1"/>
    <col min="3" max="3" width="15.85546875" bestFit="1" customWidth="1"/>
    <col min="4" max="4" width="16.7109375" bestFit="1" customWidth="1"/>
    <col min="5" max="6" width="13.42578125" bestFit="1" customWidth="1"/>
    <col min="7" max="7" width="16.7109375" bestFit="1" customWidth="1"/>
    <col min="8" max="8" width="14.42578125" bestFit="1" customWidth="1"/>
    <col min="9" max="9" width="13.42578125" bestFit="1" customWidth="1"/>
    <col min="10" max="10" width="16.7109375" bestFit="1" customWidth="1"/>
    <col min="11" max="16" width="16.7109375" customWidth="1"/>
    <col min="17" max="17" width="13.42578125" bestFit="1" customWidth="1"/>
    <col min="18" max="18" width="15.85546875" bestFit="1" customWidth="1"/>
    <col min="19" max="19" width="15.28515625" customWidth="1"/>
    <col min="20" max="21" width="17" bestFit="1" customWidth="1"/>
    <col min="22" max="22" width="14.28515625" bestFit="1" customWidth="1"/>
  </cols>
  <sheetData>
    <row r="1" spans="1:23" ht="15.75" customHeight="1" thickBot="1" x14ac:dyDescent="0.3">
      <c r="A1" s="38"/>
      <c r="B1" s="738" t="s">
        <v>186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40"/>
      <c r="N1" s="738" t="s">
        <v>323</v>
      </c>
      <c r="O1" s="739"/>
      <c r="P1" s="740"/>
      <c r="Q1" s="737" t="s">
        <v>69</v>
      </c>
      <c r="R1" s="737"/>
      <c r="S1" s="737"/>
      <c r="T1" s="714" t="s">
        <v>70</v>
      </c>
      <c r="U1" s="715"/>
      <c r="V1" s="716"/>
    </row>
    <row r="2" spans="1:23" ht="15.75" customHeight="1" thickBot="1" x14ac:dyDescent="0.3">
      <c r="A2" s="8"/>
      <c r="B2" s="715" t="s">
        <v>66</v>
      </c>
      <c r="C2" s="715"/>
      <c r="D2" s="716"/>
      <c r="E2" s="715" t="s">
        <v>67</v>
      </c>
      <c r="F2" s="715"/>
      <c r="G2" s="716"/>
      <c r="H2" s="715" t="s">
        <v>107</v>
      </c>
      <c r="I2" s="715"/>
      <c r="J2" s="716"/>
      <c r="K2" s="715" t="s">
        <v>358</v>
      </c>
      <c r="L2" s="715"/>
      <c r="M2" s="716"/>
      <c r="N2" s="715"/>
      <c r="O2" s="715"/>
      <c r="P2" s="716"/>
      <c r="Q2" s="715" t="s">
        <v>68</v>
      </c>
      <c r="R2" s="715"/>
      <c r="S2" s="716"/>
      <c r="T2" s="8"/>
      <c r="U2" s="8"/>
      <c r="V2" s="39"/>
    </row>
    <row r="3" spans="1:23" ht="19.350000000000001" customHeight="1" thickBot="1" x14ac:dyDescent="0.3">
      <c r="A3" s="41" t="s">
        <v>23</v>
      </c>
      <c r="B3" s="42" t="s">
        <v>231</v>
      </c>
      <c r="C3" s="42" t="s">
        <v>170</v>
      </c>
      <c r="D3" s="43" t="s">
        <v>24</v>
      </c>
      <c r="E3" s="42" t="s">
        <v>231</v>
      </c>
      <c r="F3" s="42" t="s">
        <v>170</v>
      </c>
      <c r="G3" s="43" t="s">
        <v>24</v>
      </c>
      <c r="H3" s="42" t="s">
        <v>231</v>
      </c>
      <c r="I3" s="42" t="s">
        <v>170</v>
      </c>
      <c r="J3" s="43" t="s">
        <v>24</v>
      </c>
      <c r="K3" s="42" t="s">
        <v>231</v>
      </c>
      <c r="L3" s="42" t="s">
        <v>170</v>
      </c>
      <c r="M3" s="43" t="s">
        <v>24</v>
      </c>
      <c r="N3" s="42" t="s">
        <v>231</v>
      </c>
      <c r="O3" s="42" t="s">
        <v>170</v>
      </c>
      <c r="P3" s="43" t="s">
        <v>24</v>
      </c>
      <c r="Q3" s="42" t="s">
        <v>231</v>
      </c>
      <c r="R3" s="42" t="s">
        <v>170</v>
      </c>
      <c r="S3" s="43" t="s">
        <v>24</v>
      </c>
      <c r="T3" s="42" t="s">
        <v>231</v>
      </c>
      <c r="U3" s="42" t="s">
        <v>170</v>
      </c>
      <c r="V3" s="43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250211.5</v>
      </c>
      <c r="D4" s="34">
        <f>C4-B4</f>
        <v>250211.5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0</v>
      </c>
      <c r="I4" s="26">
        <f>(TCO!D$9*(1+$W$5))+TCO!D$10</f>
        <v>1221788.3999999999</v>
      </c>
      <c r="J4" s="34">
        <f>I4-H4</f>
        <v>1221788.3999999999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0</v>
      </c>
      <c r="P4" s="34">
        <f>O4-N4</f>
        <v>0</v>
      </c>
      <c r="Q4" s="27">
        <f>'Parametre - Agendové IS'!D107</f>
        <v>0</v>
      </c>
      <c r="R4" s="27">
        <f>'Parametre - Agendové IS'!E107</f>
        <v>0</v>
      </c>
      <c r="S4" s="34">
        <f t="shared" ref="S4:S13" si="0">IF(ISERR(R4-Q4),"-",R4-Q4)</f>
        <v>0</v>
      </c>
      <c r="T4" s="26">
        <f>SUM(B4,E4,H4,K4,N4,Q4)</f>
        <v>0</v>
      </c>
      <c r="U4" s="26">
        <f>((C4+F4+L4+O4+I4)*(1+$W$4))+R4</f>
        <v>1471999.9</v>
      </c>
      <c r="V4" s="34">
        <f>U4-T4</f>
        <v>1471999.9</v>
      </c>
      <c r="W4" s="226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0</v>
      </c>
      <c r="I5" s="26">
        <f>(TCO!E$9*(1+$W$5))+TCO!E$10</f>
        <v>1427244</v>
      </c>
      <c r="J5" s="29">
        <f t="shared" ref="J5:J13" si="3">I5-H5</f>
        <v>1427244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0</v>
      </c>
      <c r="P5" s="29">
        <f t="shared" ref="P5:P13" si="5">O5-N5</f>
        <v>0</v>
      </c>
      <c r="Q5" s="27">
        <f>'Parametre - Agendové IS'!D108</f>
        <v>0</v>
      </c>
      <c r="R5" s="27">
        <f>'Parametre - Agendové IS'!E108</f>
        <v>0</v>
      </c>
      <c r="S5" s="29">
        <f t="shared" si="0"/>
        <v>0</v>
      </c>
      <c r="T5" s="26">
        <f t="shared" ref="T5:T13" si="6">SUM(B5,E5,H5,K5,N5,Q5)</f>
        <v>0</v>
      </c>
      <c r="U5" s="26">
        <f t="shared" ref="U5:U13" si="7">((C5+F5+L5+O5+I5)*(1+$W$4))+R5</f>
        <v>1427244</v>
      </c>
      <c r="V5" s="29">
        <f t="shared" ref="V5:V13" si="8">U5-T5</f>
        <v>1427244</v>
      </c>
      <c r="W5" s="226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0</v>
      </c>
      <c r="I6" s="26">
        <f>(TCO!F$9*(1+$W$5))+TCO!F$10</f>
        <v>717494.4</v>
      </c>
      <c r="J6" s="29">
        <f t="shared" si="3"/>
        <v>717494.4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IS'!D109</f>
        <v>0</v>
      </c>
      <c r="R6" s="27">
        <f>'Parametre - Agendové IS'!E109</f>
        <v>0</v>
      </c>
      <c r="S6" s="29">
        <f t="shared" si="0"/>
        <v>0</v>
      </c>
      <c r="T6" s="26">
        <f t="shared" si="6"/>
        <v>0</v>
      </c>
      <c r="U6" s="26">
        <f t="shared" si="7"/>
        <v>717494.4</v>
      </c>
      <c r="V6" s="29">
        <f t="shared" si="8"/>
        <v>717494.4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0</v>
      </c>
      <c r="I7" s="26">
        <f>(TCO!G$9*(1+$W$5))+TCO!G$10</f>
        <v>0</v>
      </c>
      <c r="J7" s="29">
        <f t="shared" si="3"/>
        <v>0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IS'!D110</f>
        <v>0</v>
      </c>
      <c r="R7" s="27">
        <f>'Parametre - Agendové IS'!E110</f>
        <v>0</v>
      </c>
      <c r="S7" s="29">
        <f t="shared" si="0"/>
        <v>0</v>
      </c>
      <c r="T7" s="26">
        <f t="shared" si="6"/>
        <v>0</v>
      </c>
      <c r="U7" s="26">
        <f t="shared" si="7"/>
        <v>0</v>
      </c>
      <c r="V7" s="29">
        <f t="shared" si="8"/>
        <v>0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0</v>
      </c>
      <c r="I8" s="26">
        <f>(TCO!H$9*(1+$W$5))+TCO!H$10</f>
        <v>0</v>
      </c>
      <c r="J8" s="29">
        <f t="shared" si="3"/>
        <v>0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IS'!D111</f>
        <v>0</v>
      </c>
      <c r="R8" s="27">
        <f>'Parametre - Agendové IS'!E111</f>
        <v>0</v>
      </c>
      <c r="S8" s="29">
        <f t="shared" si="0"/>
        <v>0</v>
      </c>
      <c r="T8" s="26">
        <f t="shared" si="6"/>
        <v>0</v>
      </c>
      <c r="U8" s="26">
        <f t="shared" si="7"/>
        <v>0</v>
      </c>
      <c r="V8" s="29">
        <f t="shared" si="8"/>
        <v>0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0</v>
      </c>
      <c r="I9" s="26">
        <f>(TCO!I$9*(1+$W$5))+TCO!I$10</f>
        <v>0</v>
      </c>
      <c r="J9" s="29">
        <f t="shared" si="3"/>
        <v>0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IS'!D112</f>
        <v>0</v>
      </c>
      <c r="R9" s="27">
        <f>'Parametre - Agendové IS'!E112</f>
        <v>0</v>
      </c>
      <c r="S9" s="29">
        <f t="shared" si="0"/>
        <v>0</v>
      </c>
      <c r="T9" s="26">
        <f t="shared" si="6"/>
        <v>0</v>
      </c>
      <c r="U9" s="26">
        <f t="shared" si="7"/>
        <v>0</v>
      </c>
      <c r="V9" s="29">
        <f t="shared" si="8"/>
        <v>0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0</v>
      </c>
      <c r="D10" s="29">
        <f t="shared" si="1"/>
        <v>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0</v>
      </c>
      <c r="I10" s="26">
        <f>(TCO!J$9*(1+$W$5))+TCO!J$10</f>
        <v>0</v>
      </c>
      <c r="J10" s="29">
        <f t="shared" si="3"/>
        <v>0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IS'!D113</f>
        <v>0</v>
      </c>
      <c r="R10" s="27">
        <f>'Parametre - Agendové IS'!E113</f>
        <v>0</v>
      </c>
      <c r="S10" s="29">
        <f t="shared" si="0"/>
        <v>0</v>
      </c>
      <c r="T10" s="26">
        <f t="shared" si="6"/>
        <v>0</v>
      </c>
      <c r="U10" s="26">
        <f t="shared" si="7"/>
        <v>0</v>
      </c>
      <c r="V10" s="29">
        <f t="shared" si="8"/>
        <v>0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0</v>
      </c>
      <c r="I11" s="26">
        <f>(TCO!K$9*(1+$W$5))+TCO!K$10</f>
        <v>0</v>
      </c>
      <c r="J11" s="29">
        <f t="shared" si="3"/>
        <v>0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IS'!D114</f>
        <v>0</v>
      </c>
      <c r="R11" s="27">
        <f>'Parametre - Agendové IS'!E114</f>
        <v>0</v>
      </c>
      <c r="S11" s="29">
        <f t="shared" si="0"/>
        <v>0</v>
      </c>
      <c r="T11" s="26">
        <f t="shared" si="6"/>
        <v>0</v>
      </c>
      <c r="U11" s="26">
        <f t="shared" si="7"/>
        <v>0</v>
      </c>
      <c r="V11" s="29">
        <f t="shared" si="8"/>
        <v>0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0</v>
      </c>
      <c r="I12" s="26">
        <f>(TCO!L$9*(1+$W$5))+TCO!L$10</f>
        <v>0</v>
      </c>
      <c r="J12" s="29">
        <f t="shared" si="3"/>
        <v>0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IS'!D115</f>
        <v>0</v>
      </c>
      <c r="R12" s="27">
        <f>'Parametre - Agendové IS'!E115</f>
        <v>0</v>
      </c>
      <c r="S12" s="29">
        <f t="shared" si="0"/>
        <v>0</v>
      </c>
      <c r="T12" s="26">
        <f t="shared" si="6"/>
        <v>0</v>
      </c>
      <c r="U12" s="26">
        <f t="shared" si="7"/>
        <v>0</v>
      </c>
      <c r="V12" s="29">
        <f t="shared" si="8"/>
        <v>0</v>
      </c>
    </row>
    <row r="13" spans="1:23" ht="15.75" thickBot="1" x14ac:dyDescent="0.3">
      <c r="A13" s="40" t="s">
        <v>34</v>
      </c>
      <c r="B13" s="44">
        <f>TCO!M26+TCO!M27</f>
        <v>0</v>
      </c>
      <c r="C13" s="44">
        <f>(TCO!M$12*(1+$W$5))+TCO!M$13</f>
        <v>0</v>
      </c>
      <c r="D13" s="182">
        <f t="shared" si="1"/>
        <v>0</v>
      </c>
      <c r="E13" s="48">
        <f>TCO!M22+TCO!M23</f>
        <v>0</v>
      </c>
      <c r="F13" s="44">
        <f>(TCO!M$7*(1+$W$5))+TCO!M$8</f>
        <v>0</v>
      </c>
      <c r="G13" s="182">
        <f t="shared" si="2"/>
        <v>0</v>
      </c>
      <c r="H13" s="44">
        <f>TCO!M24+TCO!M25</f>
        <v>0</v>
      </c>
      <c r="I13" s="44">
        <f>(TCO!M$9*(1+$W$5))+TCO!M$10</f>
        <v>0</v>
      </c>
      <c r="J13" s="182">
        <f t="shared" si="3"/>
        <v>0</v>
      </c>
      <c r="K13" s="48">
        <v>0</v>
      </c>
      <c r="L13" s="48">
        <f>TCO!M11</f>
        <v>0</v>
      </c>
      <c r="M13" s="182">
        <f t="shared" si="4"/>
        <v>0</v>
      </c>
      <c r="N13" s="48">
        <v>0</v>
      </c>
      <c r="O13" s="48">
        <f>TCO!M14</f>
        <v>0</v>
      </c>
      <c r="P13" s="182">
        <f t="shared" si="5"/>
        <v>0</v>
      </c>
      <c r="Q13" s="48">
        <f>'Parametre - Agendové IS'!D116</f>
        <v>0</v>
      </c>
      <c r="R13" s="48">
        <f>'Parametre - Agendové IS'!E116</f>
        <v>0</v>
      </c>
      <c r="S13" s="182">
        <f t="shared" si="0"/>
        <v>0</v>
      </c>
      <c r="T13" s="26">
        <f t="shared" si="6"/>
        <v>0</v>
      </c>
      <c r="U13" s="26">
        <f t="shared" si="7"/>
        <v>0</v>
      </c>
      <c r="V13" s="182">
        <f t="shared" si="8"/>
        <v>0</v>
      </c>
    </row>
    <row r="14" spans="1:23" x14ac:dyDescent="0.25">
      <c r="A14" s="601" t="s">
        <v>105</v>
      </c>
      <c r="B14" s="592">
        <f>SUM(B4:B13)</f>
        <v>0</v>
      </c>
      <c r="C14" s="590">
        <f t="shared" ref="C14:S14" si="9">SUM(C4:C13)</f>
        <v>250211.5</v>
      </c>
      <c r="D14" s="589">
        <f t="shared" si="9"/>
        <v>250211.5</v>
      </c>
      <c r="E14" s="592">
        <f t="shared" si="9"/>
        <v>0</v>
      </c>
      <c r="F14" s="590">
        <f t="shared" si="9"/>
        <v>0</v>
      </c>
      <c r="G14" s="589">
        <f t="shared" si="9"/>
        <v>0</v>
      </c>
      <c r="H14" s="592">
        <f t="shared" si="9"/>
        <v>0</v>
      </c>
      <c r="I14" s="590">
        <f t="shared" si="9"/>
        <v>3366526.8</v>
      </c>
      <c r="J14" s="589">
        <f t="shared" si="9"/>
        <v>3366526.8</v>
      </c>
      <c r="K14" s="592">
        <f t="shared" ref="K14:P14" si="10">SUM(K4:K13)</f>
        <v>0</v>
      </c>
      <c r="L14" s="590">
        <f t="shared" si="10"/>
        <v>0</v>
      </c>
      <c r="M14" s="589">
        <f t="shared" si="10"/>
        <v>0</v>
      </c>
      <c r="N14" s="592">
        <f t="shared" si="10"/>
        <v>0</v>
      </c>
      <c r="O14" s="590">
        <f t="shared" si="10"/>
        <v>0</v>
      </c>
      <c r="P14" s="589">
        <f t="shared" si="10"/>
        <v>0</v>
      </c>
      <c r="Q14" s="592">
        <f t="shared" si="9"/>
        <v>0</v>
      </c>
      <c r="R14" s="590">
        <f t="shared" si="9"/>
        <v>0</v>
      </c>
      <c r="S14" s="589">
        <f t="shared" si="9"/>
        <v>0</v>
      </c>
      <c r="T14" s="602">
        <f>SUM(T4:T13)</f>
        <v>0</v>
      </c>
      <c r="U14" s="603">
        <f>SUM(U4:U13)</f>
        <v>3616738.3</v>
      </c>
      <c r="V14" s="604">
        <f>SUM(V4:V13)</f>
        <v>3616738.3</v>
      </c>
    </row>
    <row r="15" spans="1:23" ht="15.75" thickBot="1" x14ac:dyDescent="0.3">
      <c r="A15" s="601" t="s">
        <v>160</v>
      </c>
      <c r="B15" s="600"/>
      <c r="C15" s="598"/>
      <c r="D15" s="596">
        <f>D4+NPV(Faktory!$D$5,D5:D13)</f>
        <v>250211.5</v>
      </c>
      <c r="E15" s="600"/>
      <c r="F15" s="598"/>
      <c r="G15" s="596">
        <f>G4+NPV(Faktory!$D$5,G5:G13)</f>
        <v>0</v>
      </c>
      <c r="H15" s="600"/>
      <c r="I15" s="598"/>
      <c r="J15" s="596">
        <f>J4+NPV(Faktory!$D$5,J5:J13)</f>
        <v>3231856.9714285713</v>
      </c>
      <c r="K15" s="600"/>
      <c r="L15" s="598"/>
      <c r="M15" s="596">
        <f>M4+NPV(Faktory!$D$5,M5:M13)</f>
        <v>0</v>
      </c>
      <c r="N15" s="600"/>
      <c r="O15" s="598"/>
      <c r="P15" s="596">
        <f>P4+NPV(Faktory!$D$5,P5:P13)</f>
        <v>0</v>
      </c>
      <c r="Q15" s="600"/>
      <c r="R15" s="598"/>
      <c r="S15" s="596">
        <f>S4+NPV(Faktory!$D$5,S5:S13)</f>
        <v>0</v>
      </c>
      <c r="T15" s="605"/>
      <c r="U15" s="606"/>
      <c r="V15" s="607">
        <f>V4+NPV(Faktory!$D$5,V5:V13)</f>
        <v>3482068.4714285713</v>
      </c>
    </row>
    <row r="16" spans="1:23" x14ac:dyDescent="0.25">
      <c r="A16" s="146"/>
      <c r="B16" s="146"/>
      <c r="C16" s="146"/>
      <c r="D16" s="162"/>
      <c r="E16" s="146"/>
      <c r="F16" s="146"/>
      <c r="G16" s="162"/>
      <c r="H16" s="146"/>
      <c r="I16" s="146"/>
      <c r="J16" s="162"/>
      <c r="K16" s="162"/>
      <c r="L16" s="162"/>
      <c r="M16" s="162"/>
      <c r="N16" s="162"/>
      <c r="O16" s="162"/>
      <c r="P16" s="162"/>
      <c r="Q16" s="146"/>
      <c r="R16" s="146"/>
      <c r="S16" s="162"/>
      <c r="T16" s="183"/>
      <c r="U16" s="183"/>
      <c r="V16" s="183"/>
    </row>
    <row r="17" spans="1:2" x14ac:dyDescent="0.25">
      <c r="A17" s="107"/>
      <c r="B17" s="108" t="s">
        <v>174</v>
      </c>
    </row>
    <row r="22" spans="1:2" x14ac:dyDescent="0.25">
      <c r="B22" s="184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X136"/>
  <sheetViews>
    <sheetView view="pageBreakPreview" zoomScale="85" zoomScaleNormal="80" zoomScaleSheetLayoutView="85" workbookViewId="0">
      <selection activeCell="W128" sqref="W128"/>
    </sheetView>
  </sheetViews>
  <sheetFormatPr defaultColWidth="9.140625" defaultRowHeight="15" x14ac:dyDescent="0.25"/>
  <cols>
    <col min="1" max="1" width="19.140625" style="411" customWidth="1"/>
    <col min="2" max="2" width="9.85546875" style="411" bestFit="1" customWidth="1"/>
    <col min="3" max="3" width="8.85546875" style="411" bestFit="1" customWidth="1"/>
    <col min="4" max="4" width="14.42578125" style="411" bestFit="1" customWidth="1"/>
    <col min="5" max="5" width="15.7109375" style="411" bestFit="1" customWidth="1"/>
    <col min="6" max="6" width="14.42578125" style="411" bestFit="1" customWidth="1"/>
    <col min="7" max="7" width="14.42578125" style="455" bestFit="1" customWidth="1"/>
    <col min="8" max="8" width="14.7109375" style="509" customWidth="1"/>
    <col min="9" max="9" width="14.42578125" style="455" bestFit="1" customWidth="1"/>
    <col min="10" max="10" width="12.85546875" style="411" bestFit="1" customWidth="1"/>
    <col min="11" max="11" width="14.42578125" style="411" bestFit="1" customWidth="1"/>
    <col min="12" max="12" width="12.85546875" style="411" bestFit="1" customWidth="1"/>
    <col min="13" max="13" width="10.28515625" style="510" customWidth="1"/>
    <col min="14" max="14" width="14.42578125" style="509" bestFit="1" customWidth="1"/>
    <col min="15" max="15" width="14.42578125" style="455" bestFit="1" customWidth="1"/>
    <col min="16" max="16" width="10.28515625" style="510" customWidth="1"/>
    <col min="17" max="17" width="10.28515625" style="509" customWidth="1"/>
    <col min="18" max="18" width="10.28515625" style="455" customWidth="1"/>
    <col min="19" max="19" width="10.28515625" style="510" customWidth="1"/>
    <col min="20" max="20" width="10.28515625" style="509" customWidth="1"/>
    <col min="21" max="21" width="10.28515625" style="655" customWidth="1"/>
    <col min="22" max="22" width="10.28515625" style="510" customWidth="1"/>
    <col min="23" max="23" width="10.28515625" style="509" customWidth="1"/>
    <col min="24" max="24" width="10.28515625" style="655" customWidth="1"/>
    <col min="25" max="26" width="9.140625" style="411"/>
    <col min="27" max="27" width="12.42578125" style="411" bestFit="1" customWidth="1"/>
    <col min="28" max="262" width="9.140625" style="411"/>
    <col min="263" max="263" width="1.7109375" style="411" customWidth="1"/>
    <col min="264" max="264" width="19.140625" style="411" customWidth="1"/>
    <col min="265" max="265" width="35.140625" style="411" customWidth="1"/>
    <col min="266" max="266" width="9.85546875" style="411" bestFit="1" customWidth="1"/>
    <col min="267" max="267" width="8.85546875" style="411" bestFit="1" customWidth="1"/>
    <col min="268" max="278" width="10.28515625" style="411" customWidth="1"/>
    <col min="279" max="518" width="9.140625" style="411"/>
    <col min="519" max="519" width="1.7109375" style="411" customWidth="1"/>
    <col min="520" max="520" width="19.140625" style="411" customWidth="1"/>
    <col min="521" max="521" width="35.140625" style="411" customWidth="1"/>
    <col min="522" max="522" width="9.85546875" style="411" bestFit="1" customWidth="1"/>
    <col min="523" max="523" width="8.85546875" style="411" bestFit="1" customWidth="1"/>
    <col min="524" max="534" width="10.28515625" style="411" customWidth="1"/>
    <col min="535" max="774" width="9.140625" style="411"/>
    <col min="775" max="775" width="1.7109375" style="411" customWidth="1"/>
    <col min="776" max="776" width="19.140625" style="411" customWidth="1"/>
    <col min="777" max="777" width="35.140625" style="411" customWidth="1"/>
    <col min="778" max="778" width="9.85546875" style="411" bestFit="1" customWidth="1"/>
    <col min="779" max="779" width="8.85546875" style="411" bestFit="1" customWidth="1"/>
    <col min="780" max="790" width="10.28515625" style="411" customWidth="1"/>
    <col min="791" max="1030" width="9.140625" style="411"/>
    <col min="1031" max="1031" width="1.7109375" style="411" customWidth="1"/>
    <col min="1032" max="1032" width="19.140625" style="411" customWidth="1"/>
    <col min="1033" max="1033" width="35.140625" style="411" customWidth="1"/>
    <col min="1034" max="1034" width="9.85546875" style="411" bestFit="1" customWidth="1"/>
    <col min="1035" max="1035" width="8.85546875" style="411" bestFit="1" customWidth="1"/>
    <col min="1036" max="1046" width="10.28515625" style="411" customWidth="1"/>
    <col min="1047" max="1286" width="9.140625" style="411"/>
    <col min="1287" max="1287" width="1.7109375" style="411" customWidth="1"/>
    <col min="1288" max="1288" width="19.140625" style="411" customWidth="1"/>
    <col min="1289" max="1289" width="35.140625" style="411" customWidth="1"/>
    <col min="1290" max="1290" width="9.85546875" style="411" bestFit="1" customWidth="1"/>
    <col min="1291" max="1291" width="8.85546875" style="411" bestFit="1" customWidth="1"/>
    <col min="1292" max="1302" width="10.28515625" style="411" customWidth="1"/>
    <col min="1303" max="1542" width="9.140625" style="411"/>
    <col min="1543" max="1543" width="1.7109375" style="411" customWidth="1"/>
    <col min="1544" max="1544" width="19.140625" style="411" customWidth="1"/>
    <col min="1545" max="1545" width="35.140625" style="411" customWidth="1"/>
    <col min="1546" max="1546" width="9.85546875" style="411" bestFit="1" customWidth="1"/>
    <col min="1547" max="1547" width="8.85546875" style="411" bestFit="1" customWidth="1"/>
    <col min="1548" max="1558" width="10.28515625" style="411" customWidth="1"/>
    <col min="1559" max="1798" width="9.140625" style="411"/>
    <col min="1799" max="1799" width="1.7109375" style="411" customWidth="1"/>
    <col min="1800" max="1800" width="19.140625" style="411" customWidth="1"/>
    <col min="1801" max="1801" width="35.140625" style="411" customWidth="1"/>
    <col min="1802" max="1802" width="9.85546875" style="411" bestFit="1" customWidth="1"/>
    <col min="1803" max="1803" width="8.85546875" style="411" bestFit="1" customWidth="1"/>
    <col min="1804" max="1814" width="10.28515625" style="411" customWidth="1"/>
    <col min="1815" max="2054" width="9.140625" style="411"/>
    <col min="2055" max="2055" width="1.7109375" style="411" customWidth="1"/>
    <col min="2056" max="2056" width="19.140625" style="411" customWidth="1"/>
    <col min="2057" max="2057" width="35.140625" style="411" customWidth="1"/>
    <col min="2058" max="2058" width="9.85546875" style="411" bestFit="1" customWidth="1"/>
    <col min="2059" max="2059" width="8.85546875" style="411" bestFit="1" customWidth="1"/>
    <col min="2060" max="2070" width="10.28515625" style="411" customWidth="1"/>
    <col min="2071" max="2310" width="9.140625" style="411"/>
    <col min="2311" max="2311" width="1.7109375" style="411" customWidth="1"/>
    <col min="2312" max="2312" width="19.140625" style="411" customWidth="1"/>
    <col min="2313" max="2313" width="35.140625" style="411" customWidth="1"/>
    <col min="2314" max="2314" width="9.85546875" style="411" bestFit="1" customWidth="1"/>
    <col min="2315" max="2315" width="8.85546875" style="411" bestFit="1" customWidth="1"/>
    <col min="2316" max="2326" width="10.28515625" style="411" customWidth="1"/>
    <col min="2327" max="2566" width="9.140625" style="411"/>
    <col min="2567" max="2567" width="1.7109375" style="411" customWidth="1"/>
    <col min="2568" max="2568" width="19.140625" style="411" customWidth="1"/>
    <col min="2569" max="2569" width="35.140625" style="411" customWidth="1"/>
    <col min="2570" max="2570" width="9.85546875" style="411" bestFit="1" customWidth="1"/>
    <col min="2571" max="2571" width="8.85546875" style="411" bestFit="1" customWidth="1"/>
    <col min="2572" max="2582" width="10.28515625" style="411" customWidth="1"/>
    <col min="2583" max="2822" width="9.140625" style="411"/>
    <col min="2823" max="2823" width="1.7109375" style="411" customWidth="1"/>
    <col min="2824" max="2824" width="19.140625" style="411" customWidth="1"/>
    <col min="2825" max="2825" width="35.140625" style="411" customWidth="1"/>
    <col min="2826" max="2826" width="9.85546875" style="411" bestFit="1" customWidth="1"/>
    <col min="2827" max="2827" width="8.85546875" style="411" bestFit="1" customWidth="1"/>
    <col min="2828" max="2838" width="10.28515625" style="411" customWidth="1"/>
    <col min="2839" max="3078" width="9.140625" style="411"/>
    <col min="3079" max="3079" width="1.7109375" style="411" customWidth="1"/>
    <col min="3080" max="3080" width="19.140625" style="411" customWidth="1"/>
    <col min="3081" max="3081" width="35.140625" style="411" customWidth="1"/>
    <col min="3082" max="3082" width="9.85546875" style="411" bestFit="1" customWidth="1"/>
    <col min="3083" max="3083" width="8.85546875" style="411" bestFit="1" customWidth="1"/>
    <col min="3084" max="3094" width="10.28515625" style="411" customWidth="1"/>
    <col min="3095" max="3334" width="9.140625" style="411"/>
    <col min="3335" max="3335" width="1.7109375" style="411" customWidth="1"/>
    <col min="3336" max="3336" width="19.140625" style="411" customWidth="1"/>
    <col min="3337" max="3337" width="35.140625" style="411" customWidth="1"/>
    <col min="3338" max="3338" width="9.85546875" style="411" bestFit="1" customWidth="1"/>
    <col min="3339" max="3339" width="8.85546875" style="411" bestFit="1" customWidth="1"/>
    <col min="3340" max="3350" width="10.28515625" style="411" customWidth="1"/>
    <col min="3351" max="3590" width="9.140625" style="411"/>
    <col min="3591" max="3591" width="1.7109375" style="411" customWidth="1"/>
    <col min="3592" max="3592" width="19.140625" style="411" customWidth="1"/>
    <col min="3593" max="3593" width="35.140625" style="411" customWidth="1"/>
    <col min="3594" max="3594" width="9.85546875" style="411" bestFit="1" customWidth="1"/>
    <col min="3595" max="3595" width="8.85546875" style="411" bestFit="1" customWidth="1"/>
    <col min="3596" max="3606" width="10.28515625" style="411" customWidth="1"/>
    <col min="3607" max="3846" width="9.140625" style="411"/>
    <col min="3847" max="3847" width="1.7109375" style="411" customWidth="1"/>
    <col min="3848" max="3848" width="19.140625" style="411" customWidth="1"/>
    <col min="3849" max="3849" width="35.140625" style="411" customWidth="1"/>
    <col min="3850" max="3850" width="9.85546875" style="411" bestFit="1" customWidth="1"/>
    <col min="3851" max="3851" width="8.85546875" style="411" bestFit="1" customWidth="1"/>
    <col min="3852" max="3862" width="10.28515625" style="411" customWidth="1"/>
    <col min="3863" max="4102" width="9.140625" style="411"/>
    <col min="4103" max="4103" width="1.7109375" style="411" customWidth="1"/>
    <col min="4104" max="4104" width="19.140625" style="411" customWidth="1"/>
    <col min="4105" max="4105" width="35.140625" style="411" customWidth="1"/>
    <col min="4106" max="4106" width="9.85546875" style="411" bestFit="1" customWidth="1"/>
    <col min="4107" max="4107" width="8.85546875" style="411" bestFit="1" customWidth="1"/>
    <col min="4108" max="4118" width="10.28515625" style="411" customWidth="1"/>
    <col min="4119" max="4358" width="9.140625" style="411"/>
    <col min="4359" max="4359" width="1.7109375" style="411" customWidth="1"/>
    <col min="4360" max="4360" width="19.140625" style="411" customWidth="1"/>
    <col min="4361" max="4361" width="35.140625" style="411" customWidth="1"/>
    <col min="4362" max="4362" width="9.85546875" style="411" bestFit="1" customWidth="1"/>
    <col min="4363" max="4363" width="8.85546875" style="411" bestFit="1" customWidth="1"/>
    <col min="4364" max="4374" width="10.28515625" style="411" customWidth="1"/>
    <col min="4375" max="4614" width="9.140625" style="411"/>
    <col min="4615" max="4615" width="1.7109375" style="411" customWidth="1"/>
    <col min="4616" max="4616" width="19.140625" style="411" customWidth="1"/>
    <col min="4617" max="4617" width="35.140625" style="411" customWidth="1"/>
    <col min="4618" max="4618" width="9.85546875" style="411" bestFit="1" customWidth="1"/>
    <col min="4619" max="4619" width="8.85546875" style="411" bestFit="1" customWidth="1"/>
    <col min="4620" max="4630" width="10.28515625" style="411" customWidth="1"/>
    <col min="4631" max="4870" width="9.140625" style="411"/>
    <col min="4871" max="4871" width="1.7109375" style="411" customWidth="1"/>
    <col min="4872" max="4872" width="19.140625" style="411" customWidth="1"/>
    <col min="4873" max="4873" width="35.140625" style="411" customWidth="1"/>
    <col min="4874" max="4874" width="9.85546875" style="411" bestFit="1" customWidth="1"/>
    <col min="4875" max="4875" width="8.85546875" style="411" bestFit="1" customWidth="1"/>
    <col min="4876" max="4886" width="10.28515625" style="411" customWidth="1"/>
    <col min="4887" max="5126" width="9.140625" style="411"/>
    <col min="5127" max="5127" width="1.7109375" style="411" customWidth="1"/>
    <col min="5128" max="5128" width="19.140625" style="411" customWidth="1"/>
    <col min="5129" max="5129" width="35.140625" style="411" customWidth="1"/>
    <col min="5130" max="5130" width="9.85546875" style="411" bestFit="1" customWidth="1"/>
    <col min="5131" max="5131" width="8.85546875" style="411" bestFit="1" customWidth="1"/>
    <col min="5132" max="5142" width="10.28515625" style="411" customWidth="1"/>
    <col min="5143" max="5382" width="9.140625" style="411"/>
    <col min="5383" max="5383" width="1.7109375" style="411" customWidth="1"/>
    <col min="5384" max="5384" width="19.140625" style="411" customWidth="1"/>
    <col min="5385" max="5385" width="35.140625" style="411" customWidth="1"/>
    <col min="5386" max="5386" width="9.85546875" style="411" bestFit="1" customWidth="1"/>
    <col min="5387" max="5387" width="8.85546875" style="411" bestFit="1" customWidth="1"/>
    <col min="5388" max="5398" width="10.28515625" style="411" customWidth="1"/>
    <col min="5399" max="5638" width="9.140625" style="411"/>
    <col min="5639" max="5639" width="1.7109375" style="411" customWidth="1"/>
    <col min="5640" max="5640" width="19.140625" style="411" customWidth="1"/>
    <col min="5641" max="5641" width="35.140625" style="411" customWidth="1"/>
    <col min="5642" max="5642" width="9.85546875" style="411" bestFit="1" customWidth="1"/>
    <col min="5643" max="5643" width="8.85546875" style="411" bestFit="1" customWidth="1"/>
    <col min="5644" max="5654" width="10.28515625" style="411" customWidth="1"/>
    <col min="5655" max="5894" width="9.140625" style="411"/>
    <col min="5895" max="5895" width="1.7109375" style="411" customWidth="1"/>
    <col min="5896" max="5896" width="19.140625" style="411" customWidth="1"/>
    <col min="5897" max="5897" width="35.140625" style="411" customWidth="1"/>
    <col min="5898" max="5898" width="9.85546875" style="411" bestFit="1" customWidth="1"/>
    <col min="5899" max="5899" width="8.85546875" style="411" bestFit="1" customWidth="1"/>
    <col min="5900" max="5910" width="10.28515625" style="411" customWidth="1"/>
    <col min="5911" max="6150" width="9.140625" style="411"/>
    <col min="6151" max="6151" width="1.7109375" style="411" customWidth="1"/>
    <col min="6152" max="6152" width="19.140625" style="411" customWidth="1"/>
    <col min="6153" max="6153" width="35.140625" style="411" customWidth="1"/>
    <col min="6154" max="6154" width="9.85546875" style="411" bestFit="1" customWidth="1"/>
    <col min="6155" max="6155" width="8.85546875" style="411" bestFit="1" customWidth="1"/>
    <col min="6156" max="6166" width="10.28515625" style="411" customWidth="1"/>
    <col min="6167" max="6406" width="9.140625" style="411"/>
    <col min="6407" max="6407" width="1.7109375" style="411" customWidth="1"/>
    <col min="6408" max="6408" width="19.140625" style="411" customWidth="1"/>
    <col min="6409" max="6409" width="35.140625" style="411" customWidth="1"/>
    <col min="6410" max="6410" width="9.85546875" style="411" bestFit="1" customWidth="1"/>
    <col min="6411" max="6411" width="8.85546875" style="411" bestFit="1" customWidth="1"/>
    <col min="6412" max="6422" width="10.28515625" style="411" customWidth="1"/>
    <col min="6423" max="6662" width="9.140625" style="411"/>
    <col min="6663" max="6663" width="1.7109375" style="411" customWidth="1"/>
    <col min="6664" max="6664" width="19.140625" style="411" customWidth="1"/>
    <col min="6665" max="6665" width="35.140625" style="411" customWidth="1"/>
    <col min="6666" max="6666" width="9.85546875" style="411" bestFit="1" customWidth="1"/>
    <col min="6667" max="6667" width="8.85546875" style="411" bestFit="1" customWidth="1"/>
    <col min="6668" max="6678" width="10.28515625" style="411" customWidth="1"/>
    <col min="6679" max="6918" width="9.140625" style="411"/>
    <col min="6919" max="6919" width="1.7109375" style="411" customWidth="1"/>
    <col min="6920" max="6920" width="19.140625" style="411" customWidth="1"/>
    <col min="6921" max="6921" width="35.140625" style="411" customWidth="1"/>
    <col min="6922" max="6922" width="9.85546875" style="411" bestFit="1" customWidth="1"/>
    <col min="6923" max="6923" width="8.85546875" style="411" bestFit="1" customWidth="1"/>
    <col min="6924" max="6934" width="10.28515625" style="411" customWidth="1"/>
    <col min="6935" max="7174" width="9.140625" style="411"/>
    <col min="7175" max="7175" width="1.7109375" style="411" customWidth="1"/>
    <col min="7176" max="7176" width="19.140625" style="411" customWidth="1"/>
    <col min="7177" max="7177" width="35.140625" style="411" customWidth="1"/>
    <col min="7178" max="7178" width="9.85546875" style="411" bestFit="1" customWidth="1"/>
    <col min="7179" max="7179" width="8.85546875" style="411" bestFit="1" customWidth="1"/>
    <col min="7180" max="7190" width="10.28515625" style="411" customWidth="1"/>
    <col min="7191" max="7430" width="9.140625" style="411"/>
    <col min="7431" max="7431" width="1.7109375" style="411" customWidth="1"/>
    <col min="7432" max="7432" width="19.140625" style="411" customWidth="1"/>
    <col min="7433" max="7433" width="35.140625" style="411" customWidth="1"/>
    <col min="7434" max="7434" width="9.85546875" style="411" bestFit="1" customWidth="1"/>
    <col min="7435" max="7435" width="8.85546875" style="411" bestFit="1" customWidth="1"/>
    <col min="7436" max="7446" width="10.28515625" style="411" customWidth="1"/>
    <col min="7447" max="7686" width="9.140625" style="411"/>
    <col min="7687" max="7687" width="1.7109375" style="411" customWidth="1"/>
    <col min="7688" max="7688" width="19.140625" style="411" customWidth="1"/>
    <col min="7689" max="7689" width="35.140625" style="411" customWidth="1"/>
    <col min="7690" max="7690" width="9.85546875" style="411" bestFit="1" customWidth="1"/>
    <col min="7691" max="7691" width="8.85546875" style="411" bestFit="1" customWidth="1"/>
    <col min="7692" max="7702" width="10.28515625" style="411" customWidth="1"/>
    <col min="7703" max="7942" width="9.140625" style="411"/>
    <col min="7943" max="7943" width="1.7109375" style="411" customWidth="1"/>
    <col min="7944" max="7944" width="19.140625" style="411" customWidth="1"/>
    <col min="7945" max="7945" width="35.140625" style="411" customWidth="1"/>
    <col min="7946" max="7946" width="9.85546875" style="411" bestFit="1" customWidth="1"/>
    <col min="7947" max="7947" width="8.85546875" style="411" bestFit="1" customWidth="1"/>
    <col min="7948" max="7958" width="10.28515625" style="411" customWidth="1"/>
    <col min="7959" max="8198" width="9.140625" style="411"/>
    <col min="8199" max="8199" width="1.7109375" style="411" customWidth="1"/>
    <col min="8200" max="8200" width="19.140625" style="411" customWidth="1"/>
    <col min="8201" max="8201" width="35.140625" style="411" customWidth="1"/>
    <col min="8202" max="8202" width="9.85546875" style="411" bestFit="1" customWidth="1"/>
    <col min="8203" max="8203" width="8.85546875" style="411" bestFit="1" customWidth="1"/>
    <col min="8204" max="8214" width="10.28515625" style="411" customWidth="1"/>
    <col min="8215" max="8454" width="9.140625" style="411"/>
    <col min="8455" max="8455" width="1.7109375" style="411" customWidth="1"/>
    <col min="8456" max="8456" width="19.140625" style="411" customWidth="1"/>
    <col min="8457" max="8457" width="35.140625" style="411" customWidth="1"/>
    <col min="8458" max="8458" width="9.85546875" style="411" bestFit="1" customWidth="1"/>
    <col min="8459" max="8459" width="8.85546875" style="411" bestFit="1" customWidth="1"/>
    <col min="8460" max="8470" width="10.28515625" style="411" customWidth="1"/>
    <col min="8471" max="8710" width="9.140625" style="411"/>
    <col min="8711" max="8711" width="1.7109375" style="411" customWidth="1"/>
    <col min="8712" max="8712" width="19.140625" style="411" customWidth="1"/>
    <col min="8713" max="8713" width="35.140625" style="411" customWidth="1"/>
    <col min="8714" max="8714" width="9.85546875" style="411" bestFit="1" customWidth="1"/>
    <col min="8715" max="8715" width="8.85546875" style="411" bestFit="1" customWidth="1"/>
    <col min="8716" max="8726" width="10.28515625" style="411" customWidth="1"/>
    <col min="8727" max="8966" width="9.140625" style="411"/>
    <col min="8967" max="8967" width="1.7109375" style="411" customWidth="1"/>
    <col min="8968" max="8968" width="19.140625" style="411" customWidth="1"/>
    <col min="8969" max="8969" width="35.140625" style="411" customWidth="1"/>
    <col min="8970" max="8970" width="9.85546875" style="411" bestFit="1" customWidth="1"/>
    <col min="8971" max="8971" width="8.85546875" style="411" bestFit="1" customWidth="1"/>
    <col min="8972" max="8982" width="10.28515625" style="411" customWidth="1"/>
    <col min="8983" max="9222" width="9.140625" style="411"/>
    <col min="9223" max="9223" width="1.7109375" style="411" customWidth="1"/>
    <col min="9224" max="9224" width="19.140625" style="411" customWidth="1"/>
    <col min="9225" max="9225" width="35.140625" style="411" customWidth="1"/>
    <col min="9226" max="9226" width="9.85546875" style="411" bestFit="1" customWidth="1"/>
    <col min="9227" max="9227" width="8.85546875" style="411" bestFit="1" customWidth="1"/>
    <col min="9228" max="9238" width="10.28515625" style="411" customWidth="1"/>
    <col min="9239" max="9478" width="9.140625" style="411"/>
    <col min="9479" max="9479" width="1.7109375" style="411" customWidth="1"/>
    <col min="9480" max="9480" width="19.140625" style="411" customWidth="1"/>
    <col min="9481" max="9481" width="35.140625" style="411" customWidth="1"/>
    <col min="9482" max="9482" width="9.85546875" style="411" bestFit="1" customWidth="1"/>
    <col min="9483" max="9483" width="8.85546875" style="411" bestFit="1" customWidth="1"/>
    <col min="9484" max="9494" width="10.28515625" style="411" customWidth="1"/>
    <col min="9495" max="9734" width="9.140625" style="411"/>
    <col min="9735" max="9735" width="1.7109375" style="411" customWidth="1"/>
    <col min="9736" max="9736" width="19.140625" style="411" customWidth="1"/>
    <col min="9737" max="9737" width="35.140625" style="411" customWidth="1"/>
    <col min="9738" max="9738" width="9.85546875" style="411" bestFit="1" customWidth="1"/>
    <col min="9739" max="9739" width="8.85546875" style="411" bestFit="1" customWidth="1"/>
    <col min="9740" max="9750" width="10.28515625" style="411" customWidth="1"/>
    <col min="9751" max="9990" width="9.140625" style="411"/>
    <col min="9991" max="9991" width="1.7109375" style="411" customWidth="1"/>
    <col min="9992" max="9992" width="19.140625" style="411" customWidth="1"/>
    <col min="9993" max="9993" width="35.140625" style="411" customWidth="1"/>
    <col min="9994" max="9994" width="9.85546875" style="411" bestFit="1" customWidth="1"/>
    <col min="9995" max="9995" width="8.85546875" style="411" bestFit="1" customWidth="1"/>
    <col min="9996" max="10006" width="10.28515625" style="411" customWidth="1"/>
    <col min="10007" max="10246" width="9.140625" style="411"/>
    <col min="10247" max="10247" width="1.7109375" style="411" customWidth="1"/>
    <col min="10248" max="10248" width="19.140625" style="411" customWidth="1"/>
    <col min="10249" max="10249" width="35.140625" style="411" customWidth="1"/>
    <col min="10250" max="10250" width="9.85546875" style="411" bestFit="1" customWidth="1"/>
    <col min="10251" max="10251" width="8.85546875" style="411" bestFit="1" customWidth="1"/>
    <col min="10252" max="10262" width="10.28515625" style="411" customWidth="1"/>
    <col min="10263" max="10502" width="9.140625" style="411"/>
    <col min="10503" max="10503" width="1.7109375" style="411" customWidth="1"/>
    <col min="10504" max="10504" width="19.140625" style="411" customWidth="1"/>
    <col min="10505" max="10505" width="35.140625" style="411" customWidth="1"/>
    <col min="10506" max="10506" width="9.85546875" style="411" bestFit="1" customWidth="1"/>
    <col min="10507" max="10507" width="8.85546875" style="411" bestFit="1" customWidth="1"/>
    <col min="10508" max="10518" width="10.28515625" style="411" customWidth="1"/>
    <col min="10519" max="10758" width="9.140625" style="411"/>
    <col min="10759" max="10759" width="1.7109375" style="411" customWidth="1"/>
    <col min="10760" max="10760" width="19.140625" style="411" customWidth="1"/>
    <col min="10761" max="10761" width="35.140625" style="411" customWidth="1"/>
    <col min="10762" max="10762" width="9.85546875" style="411" bestFit="1" customWidth="1"/>
    <col min="10763" max="10763" width="8.85546875" style="411" bestFit="1" customWidth="1"/>
    <col min="10764" max="10774" width="10.28515625" style="411" customWidth="1"/>
    <col min="10775" max="11014" width="9.140625" style="411"/>
    <col min="11015" max="11015" width="1.7109375" style="411" customWidth="1"/>
    <col min="11016" max="11016" width="19.140625" style="411" customWidth="1"/>
    <col min="11017" max="11017" width="35.140625" style="411" customWidth="1"/>
    <col min="11018" max="11018" width="9.85546875" style="411" bestFit="1" customWidth="1"/>
    <col min="11019" max="11019" width="8.85546875" style="411" bestFit="1" customWidth="1"/>
    <col min="11020" max="11030" width="10.28515625" style="411" customWidth="1"/>
    <col min="11031" max="11270" width="9.140625" style="411"/>
    <col min="11271" max="11271" width="1.7109375" style="411" customWidth="1"/>
    <col min="11272" max="11272" width="19.140625" style="411" customWidth="1"/>
    <col min="11273" max="11273" width="35.140625" style="411" customWidth="1"/>
    <col min="11274" max="11274" width="9.85546875" style="411" bestFit="1" customWidth="1"/>
    <col min="11275" max="11275" width="8.85546875" style="411" bestFit="1" customWidth="1"/>
    <col min="11276" max="11286" width="10.28515625" style="411" customWidth="1"/>
    <col min="11287" max="11526" width="9.140625" style="411"/>
    <col min="11527" max="11527" width="1.7109375" style="411" customWidth="1"/>
    <col min="11528" max="11528" width="19.140625" style="411" customWidth="1"/>
    <col min="11529" max="11529" width="35.140625" style="411" customWidth="1"/>
    <col min="11530" max="11530" width="9.85546875" style="411" bestFit="1" customWidth="1"/>
    <col min="11531" max="11531" width="8.85546875" style="411" bestFit="1" customWidth="1"/>
    <col min="11532" max="11542" width="10.28515625" style="411" customWidth="1"/>
    <col min="11543" max="11782" width="9.140625" style="411"/>
    <col min="11783" max="11783" width="1.7109375" style="411" customWidth="1"/>
    <col min="11784" max="11784" width="19.140625" style="411" customWidth="1"/>
    <col min="11785" max="11785" width="35.140625" style="411" customWidth="1"/>
    <col min="11786" max="11786" width="9.85546875" style="411" bestFit="1" customWidth="1"/>
    <col min="11787" max="11787" width="8.85546875" style="411" bestFit="1" customWidth="1"/>
    <col min="11788" max="11798" width="10.28515625" style="411" customWidth="1"/>
    <col min="11799" max="12038" width="9.140625" style="411"/>
    <col min="12039" max="12039" width="1.7109375" style="411" customWidth="1"/>
    <col min="12040" max="12040" width="19.140625" style="411" customWidth="1"/>
    <col min="12041" max="12041" width="35.140625" style="411" customWidth="1"/>
    <col min="12042" max="12042" width="9.85546875" style="411" bestFit="1" customWidth="1"/>
    <col min="12043" max="12043" width="8.85546875" style="411" bestFit="1" customWidth="1"/>
    <col min="12044" max="12054" width="10.28515625" style="411" customWidth="1"/>
    <col min="12055" max="12294" width="9.140625" style="411"/>
    <col min="12295" max="12295" width="1.7109375" style="411" customWidth="1"/>
    <col min="12296" max="12296" width="19.140625" style="411" customWidth="1"/>
    <col min="12297" max="12297" width="35.140625" style="411" customWidth="1"/>
    <col min="12298" max="12298" width="9.85546875" style="411" bestFit="1" customWidth="1"/>
    <col min="12299" max="12299" width="8.85546875" style="411" bestFit="1" customWidth="1"/>
    <col min="12300" max="12310" width="10.28515625" style="411" customWidth="1"/>
    <col min="12311" max="12550" width="9.140625" style="411"/>
    <col min="12551" max="12551" width="1.7109375" style="411" customWidth="1"/>
    <col min="12552" max="12552" width="19.140625" style="411" customWidth="1"/>
    <col min="12553" max="12553" width="35.140625" style="411" customWidth="1"/>
    <col min="12554" max="12554" width="9.85546875" style="411" bestFit="1" customWidth="1"/>
    <col min="12555" max="12555" width="8.85546875" style="411" bestFit="1" customWidth="1"/>
    <col min="12556" max="12566" width="10.28515625" style="411" customWidth="1"/>
    <col min="12567" max="12806" width="9.140625" style="411"/>
    <col min="12807" max="12807" width="1.7109375" style="411" customWidth="1"/>
    <col min="12808" max="12808" width="19.140625" style="411" customWidth="1"/>
    <col min="12809" max="12809" width="35.140625" style="411" customWidth="1"/>
    <col min="12810" max="12810" width="9.85546875" style="411" bestFit="1" customWidth="1"/>
    <col min="12811" max="12811" width="8.85546875" style="411" bestFit="1" customWidth="1"/>
    <col min="12812" max="12822" width="10.28515625" style="411" customWidth="1"/>
    <col min="12823" max="13062" width="9.140625" style="411"/>
    <col min="13063" max="13063" width="1.7109375" style="411" customWidth="1"/>
    <col min="13064" max="13064" width="19.140625" style="411" customWidth="1"/>
    <col min="13065" max="13065" width="35.140625" style="411" customWidth="1"/>
    <col min="13066" max="13066" width="9.85546875" style="411" bestFit="1" customWidth="1"/>
    <col min="13067" max="13067" width="8.85546875" style="411" bestFit="1" customWidth="1"/>
    <col min="13068" max="13078" width="10.28515625" style="411" customWidth="1"/>
    <col min="13079" max="13318" width="9.140625" style="411"/>
    <col min="13319" max="13319" width="1.7109375" style="411" customWidth="1"/>
    <col min="13320" max="13320" width="19.140625" style="411" customWidth="1"/>
    <col min="13321" max="13321" width="35.140625" style="411" customWidth="1"/>
    <col min="13322" max="13322" width="9.85546875" style="411" bestFit="1" customWidth="1"/>
    <col min="13323" max="13323" width="8.85546875" style="411" bestFit="1" customWidth="1"/>
    <col min="13324" max="13334" width="10.28515625" style="411" customWidth="1"/>
    <col min="13335" max="13574" width="9.140625" style="411"/>
    <col min="13575" max="13575" width="1.7109375" style="411" customWidth="1"/>
    <col min="13576" max="13576" width="19.140625" style="411" customWidth="1"/>
    <col min="13577" max="13577" width="35.140625" style="411" customWidth="1"/>
    <col min="13578" max="13578" width="9.85546875" style="411" bestFit="1" customWidth="1"/>
    <col min="13579" max="13579" width="8.85546875" style="411" bestFit="1" customWidth="1"/>
    <col min="13580" max="13590" width="10.28515625" style="411" customWidth="1"/>
    <col min="13591" max="13830" width="9.140625" style="411"/>
    <col min="13831" max="13831" width="1.7109375" style="411" customWidth="1"/>
    <col min="13832" max="13832" width="19.140625" style="411" customWidth="1"/>
    <col min="13833" max="13833" width="35.140625" style="411" customWidth="1"/>
    <col min="13834" max="13834" width="9.85546875" style="411" bestFit="1" customWidth="1"/>
    <col min="13835" max="13835" width="8.85546875" style="411" bestFit="1" customWidth="1"/>
    <col min="13836" max="13846" width="10.28515625" style="411" customWidth="1"/>
    <col min="13847" max="14086" width="9.140625" style="411"/>
    <col min="14087" max="14087" width="1.7109375" style="411" customWidth="1"/>
    <col min="14088" max="14088" width="19.140625" style="411" customWidth="1"/>
    <col min="14089" max="14089" width="35.140625" style="411" customWidth="1"/>
    <col min="14090" max="14090" width="9.85546875" style="411" bestFit="1" customWidth="1"/>
    <col min="14091" max="14091" width="8.85546875" style="411" bestFit="1" customWidth="1"/>
    <col min="14092" max="14102" width="10.28515625" style="411" customWidth="1"/>
    <col min="14103" max="14342" width="9.140625" style="411"/>
    <col min="14343" max="14343" width="1.7109375" style="411" customWidth="1"/>
    <col min="14344" max="14344" width="19.140625" style="411" customWidth="1"/>
    <col min="14345" max="14345" width="35.140625" style="411" customWidth="1"/>
    <col min="14346" max="14346" width="9.85546875" style="411" bestFit="1" customWidth="1"/>
    <col min="14347" max="14347" width="8.85546875" style="411" bestFit="1" customWidth="1"/>
    <col min="14348" max="14358" width="10.28515625" style="411" customWidth="1"/>
    <col min="14359" max="14598" width="9.140625" style="411"/>
    <col min="14599" max="14599" width="1.7109375" style="411" customWidth="1"/>
    <col min="14600" max="14600" width="19.140625" style="411" customWidth="1"/>
    <col min="14601" max="14601" width="35.140625" style="411" customWidth="1"/>
    <col min="14602" max="14602" width="9.85546875" style="411" bestFit="1" customWidth="1"/>
    <col min="14603" max="14603" width="8.85546875" style="411" bestFit="1" customWidth="1"/>
    <col min="14604" max="14614" width="10.28515625" style="411" customWidth="1"/>
    <col min="14615" max="14854" width="9.140625" style="411"/>
    <col min="14855" max="14855" width="1.7109375" style="411" customWidth="1"/>
    <col min="14856" max="14856" width="19.140625" style="411" customWidth="1"/>
    <col min="14857" max="14857" width="35.140625" style="411" customWidth="1"/>
    <col min="14858" max="14858" width="9.85546875" style="411" bestFit="1" customWidth="1"/>
    <col min="14859" max="14859" width="8.85546875" style="411" bestFit="1" customWidth="1"/>
    <col min="14860" max="14870" width="10.28515625" style="411" customWidth="1"/>
    <col min="14871" max="15110" width="9.140625" style="411"/>
    <col min="15111" max="15111" width="1.7109375" style="411" customWidth="1"/>
    <col min="15112" max="15112" width="19.140625" style="411" customWidth="1"/>
    <col min="15113" max="15113" width="35.140625" style="411" customWidth="1"/>
    <col min="15114" max="15114" width="9.85546875" style="411" bestFit="1" customWidth="1"/>
    <col min="15115" max="15115" width="8.85546875" style="411" bestFit="1" customWidth="1"/>
    <col min="15116" max="15126" width="10.28515625" style="411" customWidth="1"/>
    <col min="15127" max="15366" width="9.140625" style="411"/>
    <col min="15367" max="15367" width="1.7109375" style="411" customWidth="1"/>
    <col min="15368" max="15368" width="19.140625" style="411" customWidth="1"/>
    <col min="15369" max="15369" width="35.140625" style="411" customWidth="1"/>
    <col min="15370" max="15370" width="9.85546875" style="411" bestFit="1" customWidth="1"/>
    <col min="15371" max="15371" width="8.85546875" style="411" bestFit="1" customWidth="1"/>
    <col min="15372" max="15382" width="10.28515625" style="411" customWidth="1"/>
    <col min="15383" max="15622" width="9.140625" style="411"/>
    <col min="15623" max="15623" width="1.7109375" style="411" customWidth="1"/>
    <col min="15624" max="15624" width="19.140625" style="411" customWidth="1"/>
    <col min="15625" max="15625" width="35.140625" style="411" customWidth="1"/>
    <col min="15626" max="15626" width="9.85546875" style="411" bestFit="1" customWidth="1"/>
    <col min="15627" max="15627" width="8.85546875" style="411" bestFit="1" customWidth="1"/>
    <col min="15628" max="15638" width="10.28515625" style="411" customWidth="1"/>
    <col min="15639" max="15878" width="9.140625" style="411"/>
    <col min="15879" max="15879" width="1.7109375" style="411" customWidth="1"/>
    <col min="15880" max="15880" width="19.140625" style="411" customWidth="1"/>
    <col min="15881" max="15881" width="35.140625" style="411" customWidth="1"/>
    <col min="15882" max="15882" width="9.85546875" style="411" bestFit="1" customWidth="1"/>
    <col min="15883" max="15883" width="8.85546875" style="411" bestFit="1" customWidth="1"/>
    <col min="15884" max="15894" width="10.28515625" style="411" customWidth="1"/>
    <col min="15895" max="16134" width="9.140625" style="411"/>
    <col min="16135" max="16135" width="1.7109375" style="411" customWidth="1"/>
    <col min="16136" max="16136" width="19.140625" style="411" customWidth="1"/>
    <col min="16137" max="16137" width="35.140625" style="411" customWidth="1"/>
    <col min="16138" max="16138" width="9.85546875" style="411" bestFit="1" customWidth="1"/>
    <col min="16139" max="16139" width="8.85546875" style="411" bestFit="1" customWidth="1"/>
    <col min="16140" max="16150" width="10.28515625" style="411" customWidth="1"/>
    <col min="16151" max="16384" width="9.140625" style="411"/>
  </cols>
  <sheetData>
    <row r="1" spans="1:24" s="388" customFormat="1" ht="36" customHeight="1" x14ac:dyDescent="0.25">
      <c r="A1" s="387"/>
      <c r="B1" s="387"/>
      <c r="C1" s="387"/>
      <c r="D1" s="750" t="s">
        <v>105</v>
      </c>
      <c r="E1" s="751"/>
      <c r="F1" s="752"/>
      <c r="G1" s="748" t="s">
        <v>216</v>
      </c>
      <c r="H1" s="748"/>
      <c r="I1" s="749"/>
      <c r="J1" s="747" t="s">
        <v>164</v>
      </c>
      <c r="K1" s="748"/>
      <c r="L1" s="749"/>
      <c r="M1" s="747" t="s">
        <v>165</v>
      </c>
      <c r="N1" s="748"/>
      <c r="O1" s="749"/>
      <c r="P1" s="747" t="s">
        <v>166</v>
      </c>
      <c r="Q1" s="748"/>
      <c r="R1" s="758"/>
      <c r="S1" s="747" t="s">
        <v>461</v>
      </c>
      <c r="T1" s="748"/>
      <c r="U1" s="758"/>
      <c r="V1" s="747" t="s">
        <v>462</v>
      </c>
      <c r="W1" s="748"/>
      <c r="X1" s="758"/>
    </row>
    <row r="2" spans="1:24" s="388" customFormat="1" ht="36" customHeight="1" x14ac:dyDescent="0.25">
      <c r="A2" s="387" t="s">
        <v>361</v>
      </c>
      <c r="B2" s="387"/>
      <c r="C2" s="387"/>
      <c r="D2" s="636"/>
      <c r="E2" s="634"/>
      <c r="F2" s="635"/>
      <c r="G2" s="757" t="s">
        <v>362</v>
      </c>
      <c r="H2" s="748"/>
      <c r="I2" s="749"/>
      <c r="J2" s="747" t="s">
        <v>363</v>
      </c>
      <c r="K2" s="748"/>
      <c r="L2" s="749"/>
      <c r="M2" s="747" t="s">
        <v>459</v>
      </c>
      <c r="N2" s="748"/>
      <c r="O2" s="749"/>
      <c r="P2" s="747" t="s">
        <v>460</v>
      </c>
      <c r="Q2" s="748"/>
      <c r="R2" s="758"/>
      <c r="S2" s="747" t="s">
        <v>463</v>
      </c>
      <c r="T2" s="748"/>
      <c r="U2" s="758"/>
      <c r="V2" s="747" t="s">
        <v>464</v>
      </c>
      <c r="W2" s="748"/>
      <c r="X2" s="758"/>
    </row>
    <row r="3" spans="1:24" s="388" customFormat="1" ht="36" customHeight="1" x14ac:dyDescent="0.25">
      <c r="A3" s="387" t="s">
        <v>226</v>
      </c>
      <c r="B3" s="387"/>
      <c r="C3" s="387"/>
      <c r="D3" s="389"/>
      <c r="E3" s="390"/>
      <c r="F3" s="391"/>
      <c r="G3" s="753" t="str">
        <f>'TCO TO BE- SW'!F1</f>
        <v>Modul zberu digitálnych senzorových údajov</v>
      </c>
      <c r="H3" s="754"/>
      <c r="I3" s="755"/>
      <c r="J3" s="756" t="str">
        <f>'TCO TO BE- SW'!G1</f>
        <v>Modul univerzálneho úložiska klinických údajov</v>
      </c>
      <c r="K3" s="754"/>
      <c r="L3" s="755"/>
      <c r="M3" s="756" t="str">
        <f>'TCO TO BE- SW'!H1</f>
        <v>Obrazový modul</v>
      </c>
      <c r="N3" s="754"/>
      <c r="O3" s="755"/>
      <c r="P3" s="756" t="str">
        <f>'TCO TO BE- SW'!I1</f>
        <v>Portál pacienta a lekára</v>
      </c>
      <c r="Q3" s="754"/>
      <c r="R3" s="763"/>
      <c r="S3" s="756" t="str">
        <f>'TCO TO BE- SW'!J1</f>
        <v>Predikčný modul</v>
      </c>
      <c r="T3" s="754"/>
      <c r="U3" s="763"/>
      <c r="V3" s="756" t="str">
        <f>'TCO TO BE- SW'!K1</f>
        <v>Klinická časť</v>
      </c>
      <c r="W3" s="754"/>
      <c r="X3" s="763"/>
    </row>
    <row r="4" spans="1:24" s="388" customFormat="1" ht="36" customHeight="1" x14ac:dyDescent="0.25">
      <c r="A4" s="387" t="s">
        <v>227</v>
      </c>
      <c r="B4" s="387"/>
      <c r="C4" s="387"/>
      <c r="D4" s="389"/>
      <c r="E4" s="390"/>
      <c r="F4" s="391"/>
      <c r="G4" s="753" t="str">
        <f>'TCO TO BE - HW'!F1</f>
        <v>Prevádzkový HW a licencie</v>
      </c>
      <c r="H4" s="754"/>
      <c r="I4" s="755"/>
      <c r="J4" s="756" t="str">
        <f>'TCO TO BE - HW'!G1</f>
        <v>Telemonitorovacie zariadenia</v>
      </c>
      <c r="K4" s="754"/>
      <c r="L4" s="755"/>
      <c r="M4" s="756"/>
      <c r="N4" s="754"/>
      <c r="O4" s="755"/>
      <c r="P4" s="756"/>
      <c r="Q4" s="754"/>
      <c r="R4" s="763"/>
      <c r="S4" s="756"/>
      <c r="T4" s="754"/>
      <c r="U4" s="763"/>
      <c r="V4" s="756"/>
      <c r="W4" s="754"/>
      <c r="X4" s="763"/>
    </row>
    <row r="5" spans="1:24" s="401" customFormat="1" ht="15.75" customHeight="1" thickBot="1" x14ac:dyDescent="0.3">
      <c r="A5" s="392" t="s">
        <v>40</v>
      </c>
      <c r="B5" s="392" t="s">
        <v>10</v>
      </c>
      <c r="C5" s="393" t="s">
        <v>23</v>
      </c>
      <c r="D5" s="394" t="s">
        <v>231</v>
      </c>
      <c r="E5" s="395" t="s">
        <v>170</v>
      </c>
      <c r="F5" s="396" t="s">
        <v>159</v>
      </c>
      <c r="G5" s="397" t="s">
        <v>231</v>
      </c>
      <c r="H5" s="397" t="s">
        <v>170</v>
      </c>
      <c r="I5" s="398" t="s">
        <v>159</v>
      </c>
      <c r="J5" s="399" t="s">
        <v>231</v>
      </c>
      <c r="K5" s="397" t="s">
        <v>170</v>
      </c>
      <c r="L5" s="398" t="s">
        <v>159</v>
      </c>
      <c r="M5" s="399" t="s">
        <v>231</v>
      </c>
      <c r="N5" s="397" t="s">
        <v>170</v>
      </c>
      <c r="O5" s="398" t="s">
        <v>159</v>
      </c>
      <c r="P5" s="399" t="s">
        <v>231</v>
      </c>
      <c r="Q5" s="397" t="s">
        <v>170</v>
      </c>
      <c r="R5" s="400" t="s">
        <v>159</v>
      </c>
      <c r="S5" s="399" t="s">
        <v>231</v>
      </c>
      <c r="T5" s="397" t="s">
        <v>170</v>
      </c>
      <c r="U5" s="400" t="s">
        <v>159</v>
      </c>
      <c r="V5" s="399" t="s">
        <v>231</v>
      </c>
      <c r="W5" s="397" t="s">
        <v>170</v>
      </c>
      <c r="X5" s="400" t="s">
        <v>159</v>
      </c>
    </row>
    <row r="6" spans="1:24" ht="14.45" customHeight="1" x14ac:dyDescent="0.25">
      <c r="A6" s="741" t="s">
        <v>327</v>
      </c>
      <c r="B6" s="744" t="s">
        <v>37</v>
      </c>
      <c r="C6" s="402" t="s">
        <v>25</v>
      </c>
      <c r="D6" s="403">
        <f>G6+J6+M6+P6</f>
        <v>0</v>
      </c>
      <c r="E6" s="404">
        <f>H6+K6+N6+Q6</f>
        <v>0</v>
      </c>
      <c r="F6" s="405">
        <f>I6+L6+O6+R6</f>
        <v>0</v>
      </c>
      <c r="G6" s="406"/>
      <c r="H6" s="407"/>
      <c r="I6" s="408">
        <f>H6-G6</f>
        <v>0</v>
      </c>
      <c r="J6" s="407"/>
      <c r="K6" s="407"/>
      <c r="L6" s="408">
        <f>K6-J6</f>
        <v>0</v>
      </c>
      <c r="M6" s="407"/>
      <c r="N6" s="407"/>
      <c r="O6" s="408">
        <f>N6-M6</f>
        <v>0</v>
      </c>
      <c r="P6" s="407"/>
      <c r="Q6" s="409"/>
      <c r="R6" s="410">
        <f>Q6-P6</f>
        <v>0</v>
      </c>
      <c r="S6" s="407"/>
      <c r="T6" s="409"/>
      <c r="U6" s="410">
        <f>T6-S6</f>
        <v>0</v>
      </c>
      <c r="V6" s="407"/>
      <c r="W6" s="409"/>
      <c r="X6" s="410">
        <f>W6-V6</f>
        <v>0</v>
      </c>
    </row>
    <row r="7" spans="1:24" x14ac:dyDescent="0.25">
      <c r="A7" s="742"/>
      <c r="B7" s="745"/>
      <c r="C7" s="412" t="s">
        <v>26</v>
      </c>
      <c r="D7" s="413">
        <f t="shared" ref="D7:D15" si="0">G7+J7+M7+P7</f>
        <v>0</v>
      </c>
      <c r="E7" s="414">
        <f t="shared" ref="E7:E15" si="1">H7+K7+N7+Q7</f>
        <v>0</v>
      </c>
      <c r="F7" s="415">
        <f t="shared" ref="F7:F15" si="2">I7+L7+O7+R7</f>
        <v>0</v>
      </c>
      <c r="G7" s="416"/>
      <c r="H7" s="417"/>
      <c r="I7" s="418">
        <f t="shared" ref="I7:I25" si="3">H7-G7</f>
        <v>0</v>
      </c>
      <c r="J7" s="417"/>
      <c r="K7" s="417"/>
      <c r="L7" s="418">
        <f t="shared" ref="L7:L25" si="4">K7-J7</f>
        <v>0</v>
      </c>
      <c r="M7" s="417"/>
      <c r="N7" s="417"/>
      <c r="O7" s="418">
        <f t="shared" ref="O7:O25" si="5">N7-M7</f>
        <v>0</v>
      </c>
      <c r="P7" s="417"/>
      <c r="Q7" s="419"/>
      <c r="R7" s="420">
        <f t="shared" ref="R7:R25" si="6">Q7-P7</f>
        <v>0</v>
      </c>
      <c r="S7" s="417"/>
      <c r="T7" s="419"/>
      <c r="U7" s="420">
        <f t="shared" ref="U7:U25" si="7">T7-S7</f>
        <v>0</v>
      </c>
      <c r="V7" s="417"/>
      <c r="W7" s="419"/>
      <c r="X7" s="420">
        <f t="shared" ref="X7:X25" si="8">W7-V7</f>
        <v>0</v>
      </c>
    </row>
    <row r="8" spans="1:24" x14ac:dyDescent="0.25">
      <c r="A8" s="742"/>
      <c r="B8" s="745"/>
      <c r="C8" s="412" t="s">
        <v>27</v>
      </c>
      <c r="D8" s="413">
        <f t="shared" si="0"/>
        <v>0</v>
      </c>
      <c r="E8" s="414">
        <f t="shared" si="1"/>
        <v>0</v>
      </c>
      <c r="F8" s="415">
        <f t="shared" si="2"/>
        <v>0</v>
      </c>
      <c r="G8" s="416"/>
      <c r="H8" s="417"/>
      <c r="I8" s="418">
        <f t="shared" si="3"/>
        <v>0</v>
      </c>
      <c r="J8" s="417"/>
      <c r="K8" s="417"/>
      <c r="L8" s="418">
        <f t="shared" si="4"/>
        <v>0</v>
      </c>
      <c r="M8" s="417"/>
      <c r="N8" s="417"/>
      <c r="O8" s="418">
        <f t="shared" si="5"/>
        <v>0</v>
      </c>
      <c r="P8" s="417"/>
      <c r="Q8" s="419"/>
      <c r="R8" s="420">
        <f t="shared" si="6"/>
        <v>0</v>
      </c>
      <c r="S8" s="417"/>
      <c r="T8" s="419"/>
      <c r="U8" s="420">
        <f t="shared" si="7"/>
        <v>0</v>
      </c>
      <c r="V8" s="417"/>
      <c r="W8" s="419"/>
      <c r="X8" s="420">
        <f t="shared" si="8"/>
        <v>0</v>
      </c>
    </row>
    <row r="9" spans="1:24" x14ac:dyDescent="0.25">
      <c r="A9" s="742"/>
      <c r="B9" s="745"/>
      <c r="C9" s="412" t="s">
        <v>28</v>
      </c>
      <c r="D9" s="413">
        <f t="shared" si="0"/>
        <v>0</v>
      </c>
      <c r="E9" s="414">
        <f t="shared" si="1"/>
        <v>0</v>
      </c>
      <c r="F9" s="415">
        <f t="shared" si="2"/>
        <v>0</v>
      </c>
      <c r="G9" s="416"/>
      <c r="H9" s="417"/>
      <c r="I9" s="418">
        <f t="shared" si="3"/>
        <v>0</v>
      </c>
      <c r="J9" s="417"/>
      <c r="K9" s="417"/>
      <c r="L9" s="418">
        <f t="shared" si="4"/>
        <v>0</v>
      </c>
      <c r="M9" s="417"/>
      <c r="N9" s="417"/>
      <c r="O9" s="418">
        <f t="shared" si="5"/>
        <v>0</v>
      </c>
      <c r="P9" s="417"/>
      <c r="Q9" s="419"/>
      <c r="R9" s="420">
        <f t="shared" si="6"/>
        <v>0</v>
      </c>
      <c r="S9" s="417"/>
      <c r="T9" s="419"/>
      <c r="U9" s="420">
        <f t="shared" si="7"/>
        <v>0</v>
      </c>
      <c r="V9" s="417"/>
      <c r="W9" s="419"/>
      <c r="X9" s="420">
        <f t="shared" si="8"/>
        <v>0</v>
      </c>
    </row>
    <row r="10" spans="1:24" x14ac:dyDescent="0.25">
      <c r="A10" s="742"/>
      <c r="B10" s="745"/>
      <c r="C10" s="412" t="s">
        <v>29</v>
      </c>
      <c r="D10" s="413">
        <f t="shared" si="0"/>
        <v>0</v>
      </c>
      <c r="E10" s="414">
        <f t="shared" si="1"/>
        <v>0</v>
      </c>
      <c r="F10" s="415">
        <f t="shared" si="2"/>
        <v>0</v>
      </c>
      <c r="G10" s="416"/>
      <c r="H10" s="417"/>
      <c r="I10" s="418">
        <f t="shared" si="3"/>
        <v>0</v>
      </c>
      <c r="J10" s="417"/>
      <c r="K10" s="417"/>
      <c r="L10" s="418">
        <f t="shared" si="4"/>
        <v>0</v>
      </c>
      <c r="M10" s="417"/>
      <c r="N10" s="417"/>
      <c r="O10" s="418">
        <f t="shared" si="5"/>
        <v>0</v>
      </c>
      <c r="P10" s="417"/>
      <c r="Q10" s="419"/>
      <c r="R10" s="420">
        <f t="shared" si="6"/>
        <v>0</v>
      </c>
      <c r="S10" s="417"/>
      <c r="T10" s="419"/>
      <c r="U10" s="420">
        <f t="shared" si="7"/>
        <v>0</v>
      </c>
      <c r="V10" s="417"/>
      <c r="W10" s="419"/>
      <c r="X10" s="420">
        <f t="shared" si="8"/>
        <v>0</v>
      </c>
    </row>
    <row r="11" spans="1:24" x14ac:dyDescent="0.25">
      <c r="A11" s="742"/>
      <c r="B11" s="745"/>
      <c r="C11" s="412" t="s">
        <v>30</v>
      </c>
      <c r="D11" s="413">
        <f t="shared" si="0"/>
        <v>0</v>
      </c>
      <c r="E11" s="414">
        <f t="shared" si="1"/>
        <v>0</v>
      </c>
      <c r="F11" s="415">
        <f t="shared" si="2"/>
        <v>0</v>
      </c>
      <c r="G11" s="416"/>
      <c r="H11" s="417"/>
      <c r="I11" s="418">
        <f t="shared" si="3"/>
        <v>0</v>
      </c>
      <c r="J11" s="417"/>
      <c r="K11" s="417"/>
      <c r="L11" s="418">
        <f t="shared" si="4"/>
        <v>0</v>
      </c>
      <c r="M11" s="417"/>
      <c r="N11" s="417"/>
      <c r="O11" s="418">
        <f t="shared" si="5"/>
        <v>0</v>
      </c>
      <c r="P11" s="417"/>
      <c r="Q11" s="419"/>
      <c r="R11" s="420">
        <f t="shared" si="6"/>
        <v>0</v>
      </c>
      <c r="S11" s="417"/>
      <c r="T11" s="419"/>
      <c r="U11" s="420">
        <f t="shared" si="7"/>
        <v>0</v>
      </c>
      <c r="V11" s="417"/>
      <c r="W11" s="419"/>
      <c r="X11" s="420">
        <f t="shared" si="8"/>
        <v>0</v>
      </c>
    </row>
    <row r="12" spans="1:24" x14ac:dyDescent="0.25">
      <c r="A12" s="742"/>
      <c r="B12" s="745"/>
      <c r="C12" s="412" t="s">
        <v>31</v>
      </c>
      <c r="D12" s="413">
        <f t="shared" si="0"/>
        <v>0</v>
      </c>
      <c r="E12" s="414">
        <f t="shared" si="1"/>
        <v>0</v>
      </c>
      <c r="F12" s="415">
        <f t="shared" si="2"/>
        <v>0</v>
      </c>
      <c r="G12" s="416"/>
      <c r="H12" s="417"/>
      <c r="I12" s="418">
        <f t="shared" si="3"/>
        <v>0</v>
      </c>
      <c r="J12" s="417"/>
      <c r="K12" s="417"/>
      <c r="L12" s="418">
        <f t="shared" si="4"/>
        <v>0</v>
      </c>
      <c r="M12" s="417"/>
      <c r="N12" s="417"/>
      <c r="O12" s="418">
        <f t="shared" si="5"/>
        <v>0</v>
      </c>
      <c r="P12" s="417"/>
      <c r="Q12" s="419"/>
      <c r="R12" s="420">
        <f t="shared" si="6"/>
        <v>0</v>
      </c>
      <c r="S12" s="417"/>
      <c r="T12" s="419"/>
      <c r="U12" s="420">
        <f t="shared" si="7"/>
        <v>0</v>
      </c>
      <c r="V12" s="417"/>
      <c r="W12" s="419"/>
      <c r="X12" s="420">
        <f t="shared" si="8"/>
        <v>0</v>
      </c>
    </row>
    <row r="13" spans="1:24" x14ac:dyDescent="0.25">
      <c r="A13" s="742"/>
      <c r="B13" s="745"/>
      <c r="C13" s="412" t="s">
        <v>32</v>
      </c>
      <c r="D13" s="413">
        <f t="shared" si="0"/>
        <v>0</v>
      </c>
      <c r="E13" s="414">
        <f t="shared" si="1"/>
        <v>0</v>
      </c>
      <c r="F13" s="415">
        <f t="shared" si="2"/>
        <v>0</v>
      </c>
      <c r="G13" s="416"/>
      <c r="H13" s="417"/>
      <c r="I13" s="418">
        <f t="shared" si="3"/>
        <v>0</v>
      </c>
      <c r="J13" s="417"/>
      <c r="K13" s="417"/>
      <c r="L13" s="418">
        <f t="shared" si="4"/>
        <v>0</v>
      </c>
      <c r="M13" s="417"/>
      <c r="N13" s="417"/>
      <c r="O13" s="418">
        <f t="shared" si="5"/>
        <v>0</v>
      </c>
      <c r="P13" s="417"/>
      <c r="Q13" s="419"/>
      <c r="R13" s="420">
        <f t="shared" si="6"/>
        <v>0</v>
      </c>
      <c r="S13" s="417"/>
      <c r="T13" s="419"/>
      <c r="U13" s="420">
        <f t="shared" si="7"/>
        <v>0</v>
      </c>
      <c r="V13" s="417"/>
      <c r="W13" s="419"/>
      <c r="X13" s="420">
        <f t="shared" si="8"/>
        <v>0</v>
      </c>
    </row>
    <row r="14" spans="1:24" x14ac:dyDescent="0.25">
      <c r="A14" s="742"/>
      <c r="B14" s="745"/>
      <c r="C14" s="412" t="s">
        <v>33</v>
      </c>
      <c r="D14" s="413">
        <f t="shared" si="0"/>
        <v>0</v>
      </c>
      <c r="E14" s="414">
        <f t="shared" si="1"/>
        <v>0</v>
      </c>
      <c r="F14" s="415">
        <f t="shared" si="2"/>
        <v>0</v>
      </c>
      <c r="G14" s="416"/>
      <c r="H14" s="417"/>
      <c r="I14" s="418">
        <f t="shared" si="3"/>
        <v>0</v>
      </c>
      <c r="J14" s="417"/>
      <c r="K14" s="417"/>
      <c r="L14" s="418">
        <f t="shared" si="4"/>
        <v>0</v>
      </c>
      <c r="M14" s="417"/>
      <c r="N14" s="417"/>
      <c r="O14" s="418">
        <f t="shared" si="5"/>
        <v>0</v>
      </c>
      <c r="P14" s="417"/>
      <c r="Q14" s="419"/>
      <c r="R14" s="420">
        <f t="shared" si="6"/>
        <v>0</v>
      </c>
      <c r="S14" s="417"/>
      <c r="T14" s="419"/>
      <c r="U14" s="420">
        <f t="shared" si="7"/>
        <v>0</v>
      </c>
      <c r="V14" s="417"/>
      <c r="W14" s="419"/>
      <c r="X14" s="420">
        <f t="shared" si="8"/>
        <v>0</v>
      </c>
    </row>
    <row r="15" spans="1:24" ht="15.75" thickBot="1" x14ac:dyDescent="0.3">
      <c r="A15" s="743"/>
      <c r="B15" s="746"/>
      <c r="C15" s="421" t="s">
        <v>34</v>
      </c>
      <c r="D15" s="422">
        <f t="shared" si="0"/>
        <v>0</v>
      </c>
      <c r="E15" s="423">
        <f t="shared" si="1"/>
        <v>0</v>
      </c>
      <c r="F15" s="424">
        <f t="shared" si="2"/>
        <v>0</v>
      </c>
      <c r="G15" s="425"/>
      <c r="H15" s="426"/>
      <c r="I15" s="427">
        <f t="shared" si="3"/>
        <v>0</v>
      </c>
      <c r="J15" s="426"/>
      <c r="K15" s="426"/>
      <c r="L15" s="427">
        <f t="shared" si="4"/>
        <v>0</v>
      </c>
      <c r="M15" s="426"/>
      <c r="N15" s="426"/>
      <c r="O15" s="427">
        <f t="shared" si="5"/>
        <v>0</v>
      </c>
      <c r="P15" s="426"/>
      <c r="Q15" s="428"/>
      <c r="R15" s="429">
        <f t="shared" si="6"/>
        <v>0</v>
      </c>
      <c r="S15" s="426"/>
      <c r="T15" s="428"/>
      <c r="U15" s="429">
        <f t="shared" si="7"/>
        <v>0</v>
      </c>
      <c r="V15" s="426"/>
      <c r="W15" s="428"/>
      <c r="X15" s="429">
        <f t="shared" si="8"/>
        <v>0</v>
      </c>
    </row>
    <row r="16" spans="1:24" x14ac:dyDescent="0.25">
      <c r="A16" s="741" t="s">
        <v>193</v>
      </c>
      <c r="B16" s="744" t="s">
        <v>13</v>
      </c>
      <c r="C16" s="402" t="s">
        <v>25</v>
      </c>
      <c r="D16" s="430"/>
      <c r="E16" s="431"/>
      <c r="F16" s="432"/>
      <c r="G16" s="433">
        <f>0.83+0.02+0.01+0.03</f>
        <v>0.89</v>
      </c>
      <c r="H16" s="434">
        <f>G16</f>
        <v>0.89</v>
      </c>
      <c r="I16" s="435">
        <f t="shared" si="3"/>
        <v>0</v>
      </c>
      <c r="J16" s="434">
        <f t="shared" ref="J16:J25" si="9">0.83+0.02+0.01+0.03</f>
        <v>0.89</v>
      </c>
      <c r="K16" s="434">
        <f>J16</f>
        <v>0.89</v>
      </c>
      <c r="L16" s="435">
        <f t="shared" si="4"/>
        <v>0</v>
      </c>
      <c r="M16" s="434">
        <f t="shared" ref="M16:M25" si="10">0.83+0.02+0.01+0.03</f>
        <v>0.89</v>
      </c>
      <c r="N16" s="434">
        <f>M16</f>
        <v>0.89</v>
      </c>
      <c r="O16" s="435">
        <f t="shared" si="5"/>
        <v>0</v>
      </c>
      <c r="P16" s="434">
        <f t="shared" ref="P16:P25" si="11">0.83+0.02+0.01+0.03</f>
        <v>0.89</v>
      </c>
      <c r="Q16" s="436">
        <f>P16</f>
        <v>0.89</v>
      </c>
      <c r="R16" s="437">
        <f t="shared" si="6"/>
        <v>0</v>
      </c>
      <c r="S16" s="434">
        <f t="shared" ref="S16:S25" si="12">0.83+0.02+0.01+0.03</f>
        <v>0.89</v>
      </c>
      <c r="T16" s="436">
        <f>S16</f>
        <v>0.89</v>
      </c>
      <c r="U16" s="437">
        <f t="shared" si="7"/>
        <v>0</v>
      </c>
      <c r="V16" s="434">
        <f t="shared" ref="V16:V25" si="13">0.83+0.02+0.01+0.03</f>
        <v>0.89</v>
      </c>
      <c r="W16" s="436">
        <f>V16</f>
        <v>0.89</v>
      </c>
      <c r="X16" s="437">
        <f t="shared" si="8"/>
        <v>0</v>
      </c>
    </row>
    <row r="17" spans="1:24" x14ac:dyDescent="0.25">
      <c r="A17" s="742"/>
      <c r="B17" s="745"/>
      <c r="C17" s="412" t="s">
        <v>26</v>
      </c>
      <c r="D17" s="438"/>
      <c r="E17" s="439"/>
      <c r="F17" s="440"/>
      <c r="G17" s="441">
        <f t="shared" ref="G17:G25" si="14">0.83+0.02+0.01+0.03</f>
        <v>0.89</v>
      </c>
      <c r="H17" s="442">
        <f>G17</f>
        <v>0.89</v>
      </c>
      <c r="I17" s="443">
        <f t="shared" si="3"/>
        <v>0</v>
      </c>
      <c r="J17" s="442">
        <f t="shared" si="9"/>
        <v>0.89</v>
      </c>
      <c r="K17" s="442">
        <f>J17</f>
        <v>0.89</v>
      </c>
      <c r="L17" s="443">
        <f t="shared" si="4"/>
        <v>0</v>
      </c>
      <c r="M17" s="442">
        <f t="shared" si="10"/>
        <v>0.89</v>
      </c>
      <c r="N17" s="442">
        <f>M17</f>
        <v>0.89</v>
      </c>
      <c r="O17" s="443">
        <f t="shared" si="5"/>
        <v>0</v>
      </c>
      <c r="P17" s="442">
        <f t="shared" si="11"/>
        <v>0.89</v>
      </c>
      <c r="Q17" s="444">
        <f>P17</f>
        <v>0.89</v>
      </c>
      <c r="R17" s="445">
        <f t="shared" si="6"/>
        <v>0</v>
      </c>
      <c r="S17" s="442">
        <f t="shared" si="12"/>
        <v>0.89</v>
      </c>
      <c r="T17" s="444">
        <f>S17</f>
        <v>0.89</v>
      </c>
      <c r="U17" s="445">
        <f t="shared" si="7"/>
        <v>0</v>
      </c>
      <c r="V17" s="442">
        <f t="shared" si="13"/>
        <v>0.89</v>
      </c>
      <c r="W17" s="444">
        <f>V17</f>
        <v>0.89</v>
      </c>
      <c r="X17" s="445">
        <f t="shared" si="8"/>
        <v>0</v>
      </c>
    </row>
    <row r="18" spans="1:24" x14ac:dyDescent="0.25">
      <c r="A18" s="742"/>
      <c r="B18" s="745"/>
      <c r="C18" s="412" t="s">
        <v>27</v>
      </c>
      <c r="D18" s="438"/>
      <c r="E18" s="439"/>
      <c r="F18" s="440"/>
      <c r="G18" s="441">
        <f t="shared" si="14"/>
        <v>0.89</v>
      </c>
      <c r="H18" s="442">
        <v>0.2</v>
      </c>
      <c r="I18" s="443">
        <f t="shared" si="3"/>
        <v>-0.69</v>
      </c>
      <c r="J18" s="442">
        <f t="shared" si="9"/>
        <v>0.89</v>
      </c>
      <c r="K18" s="442">
        <v>0.2</v>
      </c>
      <c r="L18" s="443">
        <f t="shared" si="4"/>
        <v>-0.69</v>
      </c>
      <c r="M18" s="442">
        <f t="shared" si="10"/>
        <v>0.89</v>
      </c>
      <c r="N18" s="442">
        <v>0.2</v>
      </c>
      <c r="O18" s="443">
        <f t="shared" si="5"/>
        <v>-0.69</v>
      </c>
      <c r="P18" s="442">
        <f t="shared" si="11"/>
        <v>0.89</v>
      </c>
      <c r="Q18" s="444">
        <v>0.2</v>
      </c>
      <c r="R18" s="445">
        <f t="shared" si="6"/>
        <v>-0.69</v>
      </c>
      <c r="S18" s="442">
        <f t="shared" si="12"/>
        <v>0.89</v>
      </c>
      <c r="T18" s="444">
        <v>0.2</v>
      </c>
      <c r="U18" s="445">
        <f t="shared" si="7"/>
        <v>-0.69</v>
      </c>
      <c r="V18" s="442">
        <f t="shared" si="13"/>
        <v>0.89</v>
      </c>
      <c r="W18" s="444">
        <v>0.2</v>
      </c>
      <c r="X18" s="445">
        <f t="shared" si="8"/>
        <v>-0.69</v>
      </c>
    </row>
    <row r="19" spans="1:24" x14ac:dyDescent="0.25">
      <c r="A19" s="742"/>
      <c r="B19" s="745"/>
      <c r="C19" s="412" t="s">
        <v>28</v>
      </c>
      <c r="D19" s="438"/>
      <c r="E19" s="439"/>
      <c r="F19" s="440"/>
      <c r="G19" s="441">
        <f t="shared" si="14"/>
        <v>0.89</v>
      </c>
      <c r="H19" s="442">
        <v>0.2</v>
      </c>
      <c r="I19" s="443">
        <f t="shared" si="3"/>
        <v>-0.69</v>
      </c>
      <c r="J19" s="442">
        <f t="shared" si="9"/>
        <v>0.89</v>
      </c>
      <c r="K19" s="442">
        <v>0.2</v>
      </c>
      <c r="L19" s="443">
        <f t="shared" si="4"/>
        <v>-0.69</v>
      </c>
      <c r="M19" s="442">
        <f t="shared" si="10"/>
        <v>0.89</v>
      </c>
      <c r="N19" s="442">
        <v>0.2</v>
      </c>
      <c r="O19" s="443">
        <f t="shared" si="5"/>
        <v>-0.69</v>
      </c>
      <c r="P19" s="442">
        <f t="shared" si="11"/>
        <v>0.89</v>
      </c>
      <c r="Q19" s="444">
        <v>0.2</v>
      </c>
      <c r="R19" s="445">
        <f t="shared" si="6"/>
        <v>-0.69</v>
      </c>
      <c r="S19" s="442">
        <f t="shared" si="12"/>
        <v>0.89</v>
      </c>
      <c r="T19" s="444">
        <v>0.2</v>
      </c>
      <c r="U19" s="445">
        <f t="shared" si="7"/>
        <v>-0.69</v>
      </c>
      <c r="V19" s="442">
        <f t="shared" si="13"/>
        <v>0.89</v>
      </c>
      <c r="W19" s="444">
        <v>0.2</v>
      </c>
      <c r="X19" s="445">
        <f t="shared" si="8"/>
        <v>-0.69</v>
      </c>
    </row>
    <row r="20" spans="1:24" x14ac:dyDescent="0.25">
      <c r="A20" s="742"/>
      <c r="B20" s="745"/>
      <c r="C20" s="412" t="s">
        <v>29</v>
      </c>
      <c r="D20" s="438"/>
      <c r="E20" s="439"/>
      <c r="F20" s="440"/>
      <c r="G20" s="441">
        <f t="shared" si="14"/>
        <v>0.89</v>
      </c>
      <c r="H20" s="442">
        <v>0.2</v>
      </c>
      <c r="I20" s="443">
        <f t="shared" si="3"/>
        <v>-0.69</v>
      </c>
      <c r="J20" s="442">
        <f t="shared" si="9"/>
        <v>0.89</v>
      </c>
      <c r="K20" s="442">
        <v>0.2</v>
      </c>
      <c r="L20" s="443">
        <f t="shared" si="4"/>
        <v>-0.69</v>
      </c>
      <c r="M20" s="442">
        <f t="shared" si="10"/>
        <v>0.89</v>
      </c>
      <c r="N20" s="442">
        <v>0.2</v>
      </c>
      <c r="O20" s="443">
        <f t="shared" si="5"/>
        <v>-0.69</v>
      </c>
      <c r="P20" s="442">
        <f t="shared" si="11"/>
        <v>0.89</v>
      </c>
      <c r="Q20" s="444">
        <v>0.2</v>
      </c>
      <c r="R20" s="445">
        <f t="shared" si="6"/>
        <v>-0.69</v>
      </c>
      <c r="S20" s="442">
        <f t="shared" si="12"/>
        <v>0.89</v>
      </c>
      <c r="T20" s="444">
        <v>0.2</v>
      </c>
      <c r="U20" s="445">
        <f t="shared" si="7"/>
        <v>-0.69</v>
      </c>
      <c r="V20" s="442">
        <f t="shared" si="13"/>
        <v>0.89</v>
      </c>
      <c r="W20" s="444">
        <v>0.2</v>
      </c>
      <c r="X20" s="445">
        <f t="shared" si="8"/>
        <v>-0.69</v>
      </c>
    </row>
    <row r="21" spans="1:24" x14ac:dyDescent="0.25">
      <c r="A21" s="742"/>
      <c r="B21" s="745"/>
      <c r="C21" s="412" t="s">
        <v>30</v>
      </c>
      <c r="D21" s="438"/>
      <c r="E21" s="439"/>
      <c r="F21" s="440"/>
      <c r="G21" s="441">
        <f t="shared" si="14"/>
        <v>0.89</v>
      </c>
      <c r="H21" s="442">
        <v>0.2</v>
      </c>
      <c r="I21" s="443">
        <f t="shared" si="3"/>
        <v>-0.69</v>
      </c>
      <c r="J21" s="442">
        <f t="shared" si="9"/>
        <v>0.89</v>
      </c>
      <c r="K21" s="442">
        <v>0.2</v>
      </c>
      <c r="L21" s="443">
        <f t="shared" si="4"/>
        <v>-0.69</v>
      </c>
      <c r="M21" s="442">
        <f t="shared" si="10"/>
        <v>0.89</v>
      </c>
      <c r="N21" s="442">
        <v>0.2</v>
      </c>
      <c r="O21" s="443">
        <f t="shared" si="5"/>
        <v>-0.69</v>
      </c>
      <c r="P21" s="442">
        <f t="shared" si="11"/>
        <v>0.89</v>
      </c>
      <c r="Q21" s="444">
        <v>0.2</v>
      </c>
      <c r="R21" s="445">
        <f t="shared" si="6"/>
        <v>-0.69</v>
      </c>
      <c r="S21" s="442">
        <f t="shared" si="12"/>
        <v>0.89</v>
      </c>
      <c r="T21" s="444">
        <v>0.2</v>
      </c>
      <c r="U21" s="445">
        <f t="shared" si="7"/>
        <v>-0.69</v>
      </c>
      <c r="V21" s="442">
        <f t="shared" si="13"/>
        <v>0.89</v>
      </c>
      <c r="W21" s="444">
        <v>0.2</v>
      </c>
      <c r="X21" s="445">
        <f t="shared" si="8"/>
        <v>-0.69</v>
      </c>
    </row>
    <row r="22" spans="1:24" x14ac:dyDescent="0.25">
      <c r="A22" s="742"/>
      <c r="B22" s="745"/>
      <c r="C22" s="412" t="s">
        <v>31</v>
      </c>
      <c r="D22" s="438"/>
      <c r="E22" s="439"/>
      <c r="F22" s="440"/>
      <c r="G22" s="441">
        <f t="shared" si="14"/>
        <v>0.89</v>
      </c>
      <c r="H22" s="442">
        <v>0.2</v>
      </c>
      <c r="I22" s="443">
        <f t="shared" si="3"/>
        <v>-0.69</v>
      </c>
      <c r="J22" s="442">
        <f t="shared" si="9"/>
        <v>0.89</v>
      </c>
      <c r="K22" s="442">
        <v>0.2</v>
      </c>
      <c r="L22" s="443">
        <f t="shared" si="4"/>
        <v>-0.69</v>
      </c>
      <c r="M22" s="442">
        <f t="shared" si="10"/>
        <v>0.89</v>
      </c>
      <c r="N22" s="442">
        <v>0.2</v>
      </c>
      <c r="O22" s="443">
        <f t="shared" si="5"/>
        <v>-0.69</v>
      </c>
      <c r="P22" s="442">
        <f t="shared" si="11"/>
        <v>0.89</v>
      </c>
      <c r="Q22" s="444">
        <v>0.2</v>
      </c>
      <c r="R22" s="445">
        <f t="shared" si="6"/>
        <v>-0.69</v>
      </c>
      <c r="S22" s="442">
        <f t="shared" si="12"/>
        <v>0.89</v>
      </c>
      <c r="T22" s="444">
        <v>0.2</v>
      </c>
      <c r="U22" s="445">
        <f t="shared" si="7"/>
        <v>-0.69</v>
      </c>
      <c r="V22" s="442">
        <f t="shared" si="13"/>
        <v>0.89</v>
      </c>
      <c r="W22" s="444">
        <v>0.2</v>
      </c>
      <c r="X22" s="445">
        <f t="shared" si="8"/>
        <v>-0.69</v>
      </c>
    </row>
    <row r="23" spans="1:24" x14ac:dyDescent="0.25">
      <c r="A23" s="742"/>
      <c r="B23" s="745"/>
      <c r="C23" s="412" t="s">
        <v>32</v>
      </c>
      <c r="D23" s="438"/>
      <c r="E23" s="439"/>
      <c r="F23" s="440"/>
      <c r="G23" s="441">
        <f t="shared" si="14"/>
        <v>0.89</v>
      </c>
      <c r="H23" s="442">
        <v>0.2</v>
      </c>
      <c r="I23" s="443">
        <f t="shared" si="3"/>
        <v>-0.69</v>
      </c>
      <c r="J23" s="442">
        <f t="shared" si="9"/>
        <v>0.89</v>
      </c>
      <c r="K23" s="442">
        <v>0.2</v>
      </c>
      <c r="L23" s="443">
        <f t="shared" si="4"/>
        <v>-0.69</v>
      </c>
      <c r="M23" s="442">
        <f t="shared" si="10"/>
        <v>0.89</v>
      </c>
      <c r="N23" s="442">
        <v>0.2</v>
      </c>
      <c r="O23" s="443">
        <f t="shared" si="5"/>
        <v>-0.69</v>
      </c>
      <c r="P23" s="442">
        <f t="shared" si="11"/>
        <v>0.89</v>
      </c>
      <c r="Q23" s="444">
        <v>0.2</v>
      </c>
      <c r="R23" s="445">
        <f t="shared" si="6"/>
        <v>-0.69</v>
      </c>
      <c r="S23" s="442">
        <f t="shared" si="12"/>
        <v>0.89</v>
      </c>
      <c r="T23" s="444">
        <v>0.2</v>
      </c>
      <c r="U23" s="445">
        <f t="shared" si="7"/>
        <v>-0.69</v>
      </c>
      <c r="V23" s="442">
        <f t="shared" si="13"/>
        <v>0.89</v>
      </c>
      <c r="W23" s="444">
        <v>0.2</v>
      </c>
      <c r="X23" s="445">
        <f t="shared" si="8"/>
        <v>-0.69</v>
      </c>
    </row>
    <row r="24" spans="1:24" x14ac:dyDescent="0.25">
      <c r="A24" s="742"/>
      <c r="B24" s="745"/>
      <c r="C24" s="412" t="s">
        <v>33</v>
      </c>
      <c r="D24" s="438"/>
      <c r="E24" s="439"/>
      <c r="F24" s="440"/>
      <c r="G24" s="441">
        <f t="shared" si="14"/>
        <v>0.89</v>
      </c>
      <c r="H24" s="442">
        <v>0.2</v>
      </c>
      <c r="I24" s="443">
        <f t="shared" si="3"/>
        <v>-0.69</v>
      </c>
      <c r="J24" s="442">
        <f t="shared" si="9"/>
        <v>0.89</v>
      </c>
      <c r="K24" s="442">
        <v>0.2</v>
      </c>
      <c r="L24" s="443">
        <f t="shared" si="4"/>
        <v>-0.69</v>
      </c>
      <c r="M24" s="442">
        <f t="shared" si="10"/>
        <v>0.89</v>
      </c>
      <c r="N24" s="442">
        <v>0.2</v>
      </c>
      <c r="O24" s="443">
        <f t="shared" si="5"/>
        <v>-0.69</v>
      </c>
      <c r="P24" s="442">
        <f t="shared" si="11"/>
        <v>0.89</v>
      </c>
      <c r="Q24" s="444">
        <v>0.2</v>
      </c>
      <c r="R24" s="445">
        <f t="shared" si="6"/>
        <v>-0.69</v>
      </c>
      <c r="S24" s="442">
        <f t="shared" si="12"/>
        <v>0.89</v>
      </c>
      <c r="T24" s="444">
        <v>0.2</v>
      </c>
      <c r="U24" s="445">
        <f t="shared" si="7"/>
        <v>-0.69</v>
      </c>
      <c r="V24" s="442">
        <f t="shared" si="13"/>
        <v>0.89</v>
      </c>
      <c r="W24" s="444">
        <v>0.2</v>
      </c>
      <c r="X24" s="445">
        <f t="shared" si="8"/>
        <v>-0.69</v>
      </c>
    </row>
    <row r="25" spans="1:24" ht="15.75" thickBot="1" x14ac:dyDescent="0.3">
      <c r="A25" s="743"/>
      <c r="B25" s="746"/>
      <c r="C25" s="421" t="s">
        <v>34</v>
      </c>
      <c r="D25" s="446"/>
      <c r="E25" s="447"/>
      <c r="F25" s="448"/>
      <c r="G25" s="449">
        <f t="shared" si="14"/>
        <v>0.89</v>
      </c>
      <c r="H25" s="450">
        <v>0.2</v>
      </c>
      <c r="I25" s="451">
        <f t="shared" si="3"/>
        <v>-0.69</v>
      </c>
      <c r="J25" s="450">
        <f t="shared" si="9"/>
        <v>0.89</v>
      </c>
      <c r="K25" s="450">
        <v>0.2</v>
      </c>
      <c r="L25" s="451">
        <f t="shared" si="4"/>
        <v>-0.69</v>
      </c>
      <c r="M25" s="450">
        <f t="shared" si="10"/>
        <v>0.89</v>
      </c>
      <c r="N25" s="450">
        <v>0.2</v>
      </c>
      <c r="O25" s="451">
        <f t="shared" si="5"/>
        <v>-0.69</v>
      </c>
      <c r="P25" s="450">
        <f t="shared" si="11"/>
        <v>0.89</v>
      </c>
      <c r="Q25" s="452">
        <v>0.2</v>
      </c>
      <c r="R25" s="453">
        <f t="shared" si="6"/>
        <v>-0.69</v>
      </c>
      <c r="S25" s="450">
        <f t="shared" si="12"/>
        <v>0.89</v>
      </c>
      <c r="T25" s="452">
        <v>0.2</v>
      </c>
      <c r="U25" s="453">
        <f t="shared" si="7"/>
        <v>-0.69</v>
      </c>
      <c r="V25" s="450">
        <f t="shared" si="13"/>
        <v>0.89</v>
      </c>
      <c r="W25" s="452">
        <v>0.2</v>
      </c>
      <c r="X25" s="453">
        <f t="shared" si="8"/>
        <v>-0.69</v>
      </c>
    </row>
    <row r="26" spans="1:24" s="454" customFormat="1" ht="14.25" customHeight="1" x14ac:dyDescent="0.25">
      <c r="A26" s="741" t="s">
        <v>42</v>
      </c>
      <c r="B26" s="744" t="s">
        <v>13</v>
      </c>
      <c r="C26" s="402" t="s">
        <v>25</v>
      </c>
      <c r="D26" s="430"/>
      <c r="E26" s="431"/>
      <c r="F26" s="432"/>
      <c r="G26" s="433">
        <v>1</v>
      </c>
      <c r="H26" s="434">
        <v>1</v>
      </c>
      <c r="I26" s="435">
        <f>H26-G26</f>
        <v>0</v>
      </c>
      <c r="J26" s="434">
        <v>1</v>
      </c>
      <c r="K26" s="434">
        <v>1</v>
      </c>
      <c r="L26" s="435">
        <f>K26-J26</f>
        <v>0</v>
      </c>
      <c r="M26" s="434">
        <v>1</v>
      </c>
      <c r="N26" s="434">
        <v>1</v>
      </c>
      <c r="O26" s="435">
        <f>N26-M26</f>
        <v>0</v>
      </c>
      <c r="P26" s="434">
        <v>1</v>
      </c>
      <c r="Q26" s="436">
        <v>1</v>
      </c>
      <c r="R26" s="437">
        <f>Q26-P26</f>
        <v>0</v>
      </c>
      <c r="S26" s="434">
        <v>1</v>
      </c>
      <c r="T26" s="436">
        <v>1</v>
      </c>
      <c r="U26" s="437">
        <f>T26-S26</f>
        <v>0</v>
      </c>
      <c r="V26" s="434">
        <v>1</v>
      </c>
      <c r="W26" s="436">
        <v>1</v>
      </c>
      <c r="X26" s="437">
        <f>W26-V26</f>
        <v>0</v>
      </c>
    </row>
    <row r="27" spans="1:24" s="455" customFormat="1" x14ac:dyDescent="0.25">
      <c r="A27" s="742"/>
      <c r="B27" s="745"/>
      <c r="C27" s="412" t="s">
        <v>26</v>
      </c>
      <c r="D27" s="438"/>
      <c r="E27" s="439"/>
      <c r="F27" s="440"/>
      <c r="G27" s="441">
        <v>1</v>
      </c>
      <c r="H27" s="442">
        <v>1</v>
      </c>
      <c r="I27" s="443">
        <f t="shared" ref="I27:I44" si="15">H27-G27</f>
        <v>0</v>
      </c>
      <c r="J27" s="442">
        <v>1</v>
      </c>
      <c r="K27" s="442">
        <v>1</v>
      </c>
      <c r="L27" s="443">
        <f t="shared" ref="L27:L44" si="16">K27-J27</f>
        <v>0</v>
      </c>
      <c r="M27" s="442">
        <v>1</v>
      </c>
      <c r="N27" s="442">
        <v>1</v>
      </c>
      <c r="O27" s="443">
        <f t="shared" ref="O27:O44" si="17">N27-M27</f>
        <v>0</v>
      </c>
      <c r="P27" s="442">
        <v>1</v>
      </c>
      <c r="Q27" s="444">
        <v>1</v>
      </c>
      <c r="R27" s="445">
        <f t="shared" ref="R27:R54" si="18">Q27-P27</f>
        <v>0</v>
      </c>
      <c r="S27" s="442">
        <v>1</v>
      </c>
      <c r="T27" s="444">
        <v>1</v>
      </c>
      <c r="U27" s="445">
        <f t="shared" ref="U27:U44" si="19">T27-S27</f>
        <v>0</v>
      </c>
      <c r="V27" s="442">
        <v>1</v>
      </c>
      <c r="W27" s="444">
        <v>1</v>
      </c>
      <c r="X27" s="445">
        <f t="shared" ref="X27:X44" si="20">W27-V27</f>
        <v>0</v>
      </c>
    </row>
    <row r="28" spans="1:24" s="455" customFormat="1" x14ac:dyDescent="0.25">
      <c r="A28" s="742"/>
      <c r="B28" s="745"/>
      <c r="C28" s="412" t="s">
        <v>27</v>
      </c>
      <c r="D28" s="438"/>
      <c r="E28" s="439"/>
      <c r="F28" s="440"/>
      <c r="G28" s="441">
        <v>1</v>
      </c>
      <c r="H28" s="442">
        <v>0.5</v>
      </c>
      <c r="I28" s="443">
        <f t="shared" si="15"/>
        <v>-0.5</v>
      </c>
      <c r="J28" s="442">
        <v>1</v>
      </c>
      <c r="K28" s="442">
        <v>0.5</v>
      </c>
      <c r="L28" s="443">
        <f t="shared" si="16"/>
        <v>-0.5</v>
      </c>
      <c r="M28" s="442">
        <v>1</v>
      </c>
      <c r="N28" s="442">
        <v>0.5</v>
      </c>
      <c r="O28" s="443">
        <f t="shared" si="17"/>
        <v>-0.5</v>
      </c>
      <c r="P28" s="442">
        <v>1</v>
      </c>
      <c r="Q28" s="444">
        <v>0.5</v>
      </c>
      <c r="R28" s="445">
        <f t="shared" si="18"/>
        <v>-0.5</v>
      </c>
      <c r="S28" s="442">
        <v>1</v>
      </c>
      <c r="T28" s="444">
        <v>0.5</v>
      </c>
      <c r="U28" s="445">
        <f t="shared" si="19"/>
        <v>-0.5</v>
      </c>
      <c r="V28" s="442">
        <v>1</v>
      </c>
      <c r="W28" s="444">
        <v>0.5</v>
      </c>
      <c r="X28" s="445">
        <f t="shared" si="20"/>
        <v>-0.5</v>
      </c>
    </row>
    <row r="29" spans="1:24" s="455" customFormat="1" x14ac:dyDescent="0.25">
      <c r="A29" s="742"/>
      <c r="B29" s="745"/>
      <c r="C29" s="412" t="s">
        <v>28</v>
      </c>
      <c r="D29" s="438"/>
      <c r="E29" s="439"/>
      <c r="F29" s="440"/>
      <c r="G29" s="441">
        <v>1</v>
      </c>
      <c r="H29" s="442">
        <v>0.5</v>
      </c>
      <c r="I29" s="443">
        <f t="shared" si="15"/>
        <v>-0.5</v>
      </c>
      <c r="J29" s="442">
        <v>1</v>
      </c>
      <c r="K29" s="442">
        <v>0.5</v>
      </c>
      <c r="L29" s="443">
        <f t="shared" si="16"/>
        <v>-0.5</v>
      </c>
      <c r="M29" s="442">
        <v>1</v>
      </c>
      <c r="N29" s="442">
        <v>0.5</v>
      </c>
      <c r="O29" s="443">
        <f t="shared" si="17"/>
        <v>-0.5</v>
      </c>
      <c r="P29" s="442">
        <v>1</v>
      </c>
      <c r="Q29" s="444">
        <v>0.5</v>
      </c>
      <c r="R29" s="445">
        <f t="shared" si="18"/>
        <v>-0.5</v>
      </c>
      <c r="S29" s="442">
        <v>1</v>
      </c>
      <c r="T29" s="444">
        <v>0.5</v>
      </c>
      <c r="U29" s="445">
        <f t="shared" si="19"/>
        <v>-0.5</v>
      </c>
      <c r="V29" s="442">
        <v>1</v>
      </c>
      <c r="W29" s="444">
        <v>0.5</v>
      </c>
      <c r="X29" s="445">
        <f t="shared" si="20"/>
        <v>-0.5</v>
      </c>
    </row>
    <row r="30" spans="1:24" s="455" customFormat="1" x14ac:dyDescent="0.25">
      <c r="A30" s="742"/>
      <c r="B30" s="745"/>
      <c r="C30" s="412" t="s">
        <v>29</v>
      </c>
      <c r="D30" s="438"/>
      <c r="E30" s="439"/>
      <c r="F30" s="440"/>
      <c r="G30" s="441">
        <v>1</v>
      </c>
      <c r="H30" s="442">
        <v>0.5</v>
      </c>
      <c r="I30" s="443">
        <f t="shared" si="15"/>
        <v>-0.5</v>
      </c>
      <c r="J30" s="442">
        <v>1</v>
      </c>
      <c r="K30" s="442">
        <v>0.5</v>
      </c>
      <c r="L30" s="443">
        <f t="shared" si="16"/>
        <v>-0.5</v>
      </c>
      <c r="M30" s="442">
        <v>1</v>
      </c>
      <c r="N30" s="442">
        <v>0.5</v>
      </c>
      <c r="O30" s="443">
        <f t="shared" si="17"/>
        <v>-0.5</v>
      </c>
      <c r="P30" s="442">
        <v>1</v>
      </c>
      <c r="Q30" s="444">
        <v>0.5</v>
      </c>
      <c r="R30" s="445">
        <f t="shared" si="18"/>
        <v>-0.5</v>
      </c>
      <c r="S30" s="442">
        <v>1</v>
      </c>
      <c r="T30" s="444">
        <v>0.5</v>
      </c>
      <c r="U30" s="445">
        <f t="shared" si="19"/>
        <v>-0.5</v>
      </c>
      <c r="V30" s="442">
        <v>1</v>
      </c>
      <c r="W30" s="444">
        <v>0.5</v>
      </c>
      <c r="X30" s="445">
        <f t="shared" si="20"/>
        <v>-0.5</v>
      </c>
    </row>
    <row r="31" spans="1:24" s="455" customFormat="1" x14ac:dyDescent="0.25">
      <c r="A31" s="742"/>
      <c r="B31" s="745"/>
      <c r="C31" s="412" t="s">
        <v>30</v>
      </c>
      <c r="D31" s="438"/>
      <c r="E31" s="439"/>
      <c r="F31" s="440"/>
      <c r="G31" s="441">
        <v>1</v>
      </c>
      <c r="H31" s="442">
        <v>0.5</v>
      </c>
      <c r="I31" s="443">
        <f t="shared" si="15"/>
        <v>-0.5</v>
      </c>
      <c r="J31" s="442">
        <v>1</v>
      </c>
      <c r="K31" s="442">
        <v>0.5</v>
      </c>
      <c r="L31" s="443">
        <f t="shared" si="16"/>
        <v>-0.5</v>
      </c>
      <c r="M31" s="442">
        <v>1</v>
      </c>
      <c r="N31" s="442">
        <v>0.5</v>
      </c>
      <c r="O31" s="443">
        <f t="shared" si="17"/>
        <v>-0.5</v>
      </c>
      <c r="P31" s="442">
        <v>1</v>
      </c>
      <c r="Q31" s="444">
        <v>0.5</v>
      </c>
      <c r="R31" s="445">
        <f t="shared" si="18"/>
        <v>-0.5</v>
      </c>
      <c r="S31" s="442">
        <v>1</v>
      </c>
      <c r="T31" s="444">
        <v>0.5</v>
      </c>
      <c r="U31" s="445">
        <f t="shared" si="19"/>
        <v>-0.5</v>
      </c>
      <c r="V31" s="442">
        <v>1</v>
      </c>
      <c r="W31" s="444">
        <v>0.5</v>
      </c>
      <c r="X31" s="445">
        <f t="shared" si="20"/>
        <v>-0.5</v>
      </c>
    </row>
    <row r="32" spans="1:24" s="455" customFormat="1" x14ac:dyDescent="0.25">
      <c r="A32" s="742"/>
      <c r="B32" s="745"/>
      <c r="C32" s="412" t="s">
        <v>31</v>
      </c>
      <c r="D32" s="438"/>
      <c r="E32" s="439"/>
      <c r="F32" s="440"/>
      <c r="G32" s="441">
        <v>1</v>
      </c>
      <c r="H32" s="442">
        <v>0.5</v>
      </c>
      <c r="I32" s="443">
        <f t="shared" si="15"/>
        <v>-0.5</v>
      </c>
      <c r="J32" s="442">
        <v>1</v>
      </c>
      <c r="K32" s="442">
        <v>0.5</v>
      </c>
      <c r="L32" s="443">
        <f t="shared" si="16"/>
        <v>-0.5</v>
      </c>
      <c r="M32" s="442">
        <v>1</v>
      </c>
      <c r="N32" s="442">
        <v>0.5</v>
      </c>
      <c r="O32" s="443">
        <f t="shared" si="17"/>
        <v>-0.5</v>
      </c>
      <c r="P32" s="442">
        <v>1</v>
      </c>
      <c r="Q32" s="444">
        <v>0.5</v>
      </c>
      <c r="R32" s="445">
        <f t="shared" si="18"/>
        <v>-0.5</v>
      </c>
      <c r="S32" s="442">
        <v>1</v>
      </c>
      <c r="T32" s="444">
        <v>0.5</v>
      </c>
      <c r="U32" s="445">
        <f t="shared" si="19"/>
        <v>-0.5</v>
      </c>
      <c r="V32" s="442">
        <v>1</v>
      </c>
      <c r="W32" s="444">
        <v>0.5</v>
      </c>
      <c r="X32" s="445">
        <f t="shared" si="20"/>
        <v>-0.5</v>
      </c>
    </row>
    <row r="33" spans="1:24" s="455" customFormat="1" x14ac:dyDescent="0.25">
      <c r="A33" s="742"/>
      <c r="B33" s="745"/>
      <c r="C33" s="412" t="s">
        <v>32</v>
      </c>
      <c r="D33" s="438"/>
      <c r="E33" s="439"/>
      <c r="F33" s="440"/>
      <c r="G33" s="441">
        <v>1</v>
      </c>
      <c r="H33" s="442">
        <v>0.5</v>
      </c>
      <c r="I33" s="443">
        <f t="shared" si="15"/>
        <v>-0.5</v>
      </c>
      <c r="J33" s="442">
        <v>1</v>
      </c>
      <c r="K33" s="442">
        <v>0.5</v>
      </c>
      <c r="L33" s="443">
        <f t="shared" si="16"/>
        <v>-0.5</v>
      </c>
      <c r="M33" s="442">
        <v>1</v>
      </c>
      <c r="N33" s="442">
        <v>0.5</v>
      </c>
      <c r="O33" s="443">
        <f t="shared" si="17"/>
        <v>-0.5</v>
      </c>
      <c r="P33" s="442">
        <v>1</v>
      </c>
      <c r="Q33" s="444">
        <v>0.5</v>
      </c>
      <c r="R33" s="445">
        <f t="shared" si="18"/>
        <v>-0.5</v>
      </c>
      <c r="S33" s="442">
        <v>1</v>
      </c>
      <c r="T33" s="444">
        <v>0.5</v>
      </c>
      <c r="U33" s="445">
        <f t="shared" si="19"/>
        <v>-0.5</v>
      </c>
      <c r="V33" s="442">
        <v>1</v>
      </c>
      <c r="W33" s="444">
        <v>0.5</v>
      </c>
      <c r="X33" s="445">
        <f t="shared" si="20"/>
        <v>-0.5</v>
      </c>
    </row>
    <row r="34" spans="1:24" s="455" customFormat="1" x14ac:dyDescent="0.25">
      <c r="A34" s="742"/>
      <c r="B34" s="745"/>
      <c r="C34" s="412" t="s">
        <v>33</v>
      </c>
      <c r="D34" s="438"/>
      <c r="E34" s="439"/>
      <c r="F34" s="440"/>
      <c r="G34" s="441">
        <v>1</v>
      </c>
      <c r="H34" s="442">
        <v>0.5</v>
      </c>
      <c r="I34" s="443">
        <f t="shared" si="15"/>
        <v>-0.5</v>
      </c>
      <c r="J34" s="442">
        <v>1</v>
      </c>
      <c r="K34" s="442">
        <v>0.5</v>
      </c>
      <c r="L34" s="443">
        <f t="shared" si="16"/>
        <v>-0.5</v>
      </c>
      <c r="M34" s="442">
        <v>1</v>
      </c>
      <c r="N34" s="442">
        <v>0.5</v>
      </c>
      <c r="O34" s="443">
        <f t="shared" si="17"/>
        <v>-0.5</v>
      </c>
      <c r="P34" s="442">
        <v>1</v>
      </c>
      <c r="Q34" s="444">
        <v>0.5</v>
      </c>
      <c r="R34" s="445">
        <f t="shared" si="18"/>
        <v>-0.5</v>
      </c>
      <c r="S34" s="442">
        <v>1</v>
      </c>
      <c r="T34" s="444">
        <v>0.5</v>
      </c>
      <c r="U34" s="445">
        <f t="shared" si="19"/>
        <v>-0.5</v>
      </c>
      <c r="V34" s="442">
        <v>1</v>
      </c>
      <c r="W34" s="444">
        <v>0.5</v>
      </c>
      <c r="X34" s="445">
        <f t="shared" si="20"/>
        <v>-0.5</v>
      </c>
    </row>
    <row r="35" spans="1:24" s="455" customFormat="1" ht="15.75" thickBot="1" x14ac:dyDescent="0.3">
      <c r="A35" s="743"/>
      <c r="B35" s="746"/>
      <c r="C35" s="421" t="s">
        <v>34</v>
      </c>
      <c r="D35" s="446"/>
      <c r="E35" s="447"/>
      <c r="F35" s="448"/>
      <c r="G35" s="449">
        <v>1</v>
      </c>
      <c r="H35" s="450">
        <v>0.5</v>
      </c>
      <c r="I35" s="451">
        <f t="shared" si="15"/>
        <v>-0.5</v>
      </c>
      <c r="J35" s="450">
        <v>1</v>
      </c>
      <c r="K35" s="450">
        <v>0.5</v>
      </c>
      <c r="L35" s="451">
        <f t="shared" si="16"/>
        <v>-0.5</v>
      </c>
      <c r="M35" s="450">
        <v>1</v>
      </c>
      <c r="N35" s="450">
        <v>0.5</v>
      </c>
      <c r="O35" s="451">
        <f t="shared" si="17"/>
        <v>-0.5</v>
      </c>
      <c r="P35" s="450">
        <v>1</v>
      </c>
      <c r="Q35" s="452">
        <v>0.5</v>
      </c>
      <c r="R35" s="453">
        <f t="shared" si="18"/>
        <v>-0.5</v>
      </c>
      <c r="S35" s="450">
        <v>1</v>
      </c>
      <c r="T35" s="452">
        <v>0.5</v>
      </c>
      <c r="U35" s="453">
        <f t="shared" si="19"/>
        <v>-0.5</v>
      </c>
      <c r="V35" s="450">
        <v>1</v>
      </c>
      <c r="W35" s="452">
        <v>0.5</v>
      </c>
      <c r="X35" s="453">
        <f t="shared" si="20"/>
        <v>-0.5</v>
      </c>
    </row>
    <row r="36" spans="1:24" s="454" customFormat="1" ht="14.45" customHeight="1" x14ac:dyDescent="0.25">
      <c r="A36" s="741" t="s">
        <v>197</v>
      </c>
      <c r="B36" s="744" t="s">
        <v>190</v>
      </c>
      <c r="C36" s="402" t="s">
        <v>25</v>
      </c>
      <c r="D36" s="430"/>
      <c r="E36" s="431"/>
      <c r="F36" s="432"/>
      <c r="G36" s="433">
        <v>0</v>
      </c>
      <c r="H36" s="434">
        <v>0</v>
      </c>
      <c r="I36" s="435">
        <f t="shared" si="15"/>
        <v>0</v>
      </c>
      <c r="J36" s="434">
        <v>0</v>
      </c>
      <c r="K36" s="434">
        <v>0</v>
      </c>
      <c r="L36" s="435">
        <f t="shared" si="16"/>
        <v>0</v>
      </c>
      <c r="M36" s="434">
        <v>0</v>
      </c>
      <c r="N36" s="434">
        <v>0</v>
      </c>
      <c r="O36" s="435">
        <f t="shared" si="17"/>
        <v>0</v>
      </c>
      <c r="P36" s="434">
        <v>5</v>
      </c>
      <c r="Q36" s="436">
        <v>5</v>
      </c>
      <c r="R36" s="437">
        <f t="shared" si="18"/>
        <v>0</v>
      </c>
      <c r="S36" s="434">
        <v>5</v>
      </c>
      <c r="T36" s="436">
        <v>5</v>
      </c>
      <c r="U36" s="437">
        <f t="shared" si="19"/>
        <v>0</v>
      </c>
      <c r="V36" s="434">
        <v>5</v>
      </c>
      <c r="W36" s="436">
        <v>5</v>
      </c>
      <c r="X36" s="437">
        <f t="shared" si="20"/>
        <v>0</v>
      </c>
    </row>
    <row r="37" spans="1:24" s="455" customFormat="1" x14ac:dyDescent="0.25">
      <c r="A37" s="742"/>
      <c r="B37" s="745"/>
      <c r="C37" s="412" t="s">
        <v>26</v>
      </c>
      <c r="D37" s="438"/>
      <c r="E37" s="439"/>
      <c r="F37" s="440"/>
      <c r="G37" s="441">
        <v>0</v>
      </c>
      <c r="H37" s="442">
        <v>0</v>
      </c>
      <c r="I37" s="443">
        <f t="shared" si="15"/>
        <v>0</v>
      </c>
      <c r="J37" s="442">
        <v>0</v>
      </c>
      <c r="K37" s="442">
        <v>0</v>
      </c>
      <c r="L37" s="443">
        <f t="shared" si="16"/>
        <v>0</v>
      </c>
      <c r="M37" s="442">
        <v>0</v>
      </c>
      <c r="N37" s="442">
        <v>0</v>
      </c>
      <c r="O37" s="443">
        <f t="shared" si="17"/>
        <v>0</v>
      </c>
      <c r="P37" s="442">
        <v>5</v>
      </c>
      <c r="Q37" s="444">
        <v>5</v>
      </c>
      <c r="R37" s="445">
        <f t="shared" si="18"/>
        <v>0</v>
      </c>
      <c r="S37" s="442">
        <v>5</v>
      </c>
      <c r="T37" s="444">
        <v>5</v>
      </c>
      <c r="U37" s="445">
        <f t="shared" si="19"/>
        <v>0</v>
      </c>
      <c r="V37" s="442">
        <v>5</v>
      </c>
      <c r="W37" s="444">
        <v>5</v>
      </c>
      <c r="X37" s="445">
        <f t="shared" si="20"/>
        <v>0</v>
      </c>
    </row>
    <row r="38" spans="1:24" s="455" customFormat="1" x14ac:dyDescent="0.25">
      <c r="A38" s="742"/>
      <c r="B38" s="745"/>
      <c r="C38" s="412" t="s">
        <v>27</v>
      </c>
      <c r="D38" s="438"/>
      <c r="E38" s="439"/>
      <c r="F38" s="440"/>
      <c r="G38" s="441">
        <v>0</v>
      </c>
      <c r="H38" s="442">
        <v>0</v>
      </c>
      <c r="I38" s="443">
        <f t="shared" si="15"/>
        <v>0</v>
      </c>
      <c r="J38" s="442">
        <v>0</v>
      </c>
      <c r="K38" s="442">
        <v>0</v>
      </c>
      <c r="L38" s="443">
        <f t="shared" si="16"/>
        <v>0</v>
      </c>
      <c r="M38" s="442">
        <v>0</v>
      </c>
      <c r="N38" s="442">
        <v>0</v>
      </c>
      <c r="O38" s="443">
        <f t="shared" si="17"/>
        <v>0</v>
      </c>
      <c r="P38" s="442">
        <v>5</v>
      </c>
      <c r="Q38" s="444">
        <v>2</v>
      </c>
      <c r="R38" s="445">
        <f t="shared" si="18"/>
        <v>-3</v>
      </c>
      <c r="S38" s="442">
        <v>5</v>
      </c>
      <c r="T38" s="444">
        <v>2</v>
      </c>
      <c r="U38" s="445">
        <f t="shared" si="19"/>
        <v>-3</v>
      </c>
      <c r="V38" s="442">
        <v>5</v>
      </c>
      <c r="W38" s="444">
        <v>2</v>
      </c>
      <c r="X38" s="445">
        <f t="shared" si="20"/>
        <v>-3</v>
      </c>
    </row>
    <row r="39" spans="1:24" s="455" customFormat="1" x14ac:dyDescent="0.25">
      <c r="A39" s="742"/>
      <c r="B39" s="745"/>
      <c r="C39" s="412" t="s">
        <v>28</v>
      </c>
      <c r="D39" s="438"/>
      <c r="E39" s="439"/>
      <c r="F39" s="440"/>
      <c r="G39" s="441">
        <v>0</v>
      </c>
      <c r="H39" s="442">
        <v>0</v>
      </c>
      <c r="I39" s="443">
        <f t="shared" si="15"/>
        <v>0</v>
      </c>
      <c r="J39" s="442">
        <v>0</v>
      </c>
      <c r="K39" s="442">
        <v>0</v>
      </c>
      <c r="L39" s="443">
        <f t="shared" si="16"/>
        <v>0</v>
      </c>
      <c r="M39" s="442">
        <v>0</v>
      </c>
      <c r="N39" s="442">
        <v>0</v>
      </c>
      <c r="O39" s="443">
        <f t="shared" si="17"/>
        <v>0</v>
      </c>
      <c r="P39" s="442">
        <v>5</v>
      </c>
      <c r="Q39" s="444">
        <v>2</v>
      </c>
      <c r="R39" s="445">
        <f t="shared" si="18"/>
        <v>-3</v>
      </c>
      <c r="S39" s="442">
        <v>5</v>
      </c>
      <c r="T39" s="444">
        <v>2</v>
      </c>
      <c r="U39" s="445">
        <f t="shared" si="19"/>
        <v>-3</v>
      </c>
      <c r="V39" s="442">
        <v>5</v>
      </c>
      <c r="W39" s="444">
        <v>2</v>
      </c>
      <c r="X39" s="445">
        <f t="shared" si="20"/>
        <v>-3</v>
      </c>
    </row>
    <row r="40" spans="1:24" s="455" customFormat="1" x14ac:dyDescent="0.25">
      <c r="A40" s="742"/>
      <c r="B40" s="745"/>
      <c r="C40" s="412" t="s">
        <v>29</v>
      </c>
      <c r="D40" s="438"/>
      <c r="E40" s="439"/>
      <c r="F40" s="440"/>
      <c r="G40" s="441">
        <v>0</v>
      </c>
      <c r="H40" s="442">
        <v>0</v>
      </c>
      <c r="I40" s="443">
        <f t="shared" si="15"/>
        <v>0</v>
      </c>
      <c r="J40" s="442">
        <v>0</v>
      </c>
      <c r="K40" s="442">
        <v>0</v>
      </c>
      <c r="L40" s="443">
        <f t="shared" si="16"/>
        <v>0</v>
      </c>
      <c r="M40" s="442">
        <v>0</v>
      </c>
      <c r="N40" s="442">
        <v>0</v>
      </c>
      <c r="O40" s="443">
        <f t="shared" si="17"/>
        <v>0</v>
      </c>
      <c r="P40" s="442">
        <v>5</v>
      </c>
      <c r="Q40" s="444">
        <v>2</v>
      </c>
      <c r="R40" s="445">
        <f t="shared" si="18"/>
        <v>-3</v>
      </c>
      <c r="S40" s="442">
        <v>5</v>
      </c>
      <c r="T40" s="444">
        <v>2</v>
      </c>
      <c r="U40" s="445">
        <f t="shared" si="19"/>
        <v>-3</v>
      </c>
      <c r="V40" s="442">
        <v>5</v>
      </c>
      <c r="W40" s="444">
        <v>2</v>
      </c>
      <c r="X40" s="445">
        <f t="shared" si="20"/>
        <v>-3</v>
      </c>
    </row>
    <row r="41" spans="1:24" s="455" customFormat="1" x14ac:dyDescent="0.25">
      <c r="A41" s="742"/>
      <c r="B41" s="745"/>
      <c r="C41" s="412" t="s">
        <v>30</v>
      </c>
      <c r="D41" s="438"/>
      <c r="E41" s="439"/>
      <c r="F41" s="440"/>
      <c r="G41" s="441">
        <v>0</v>
      </c>
      <c r="H41" s="442">
        <v>0</v>
      </c>
      <c r="I41" s="443">
        <f t="shared" si="15"/>
        <v>0</v>
      </c>
      <c r="J41" s="442">
        <v>0</v>
      </c>
      <c r="K41" s="442">
        <v>0</v>
      </c>
      <c r="L41" s="443">
        <f t="shared" si="16"/>
        <v>0</v>
      </c>
      <c r="M41" s="442">
        <v>0</v>
      </c>
      <c r="N41" s="442">
        <v>0</v>
      </c>
      <c r="O41" s="443">
        <f t="shared" si="17"/>
        <v>0</v>
      </c>
      <c r="P41" s="442">
        <v>5</v>
      </c>
      <c r="Q41" s="444">
        <v>2</v>
      </c>
      <c r="R41" s="445">
        <f t="shared" si="18"/>
        <v>-3</v>
      </c>
      <c r="S41" s="442">
        <v>5</v>
      </c>
      <c r="T41" s="444">
        <v>2</v>
      </c>
      <c r="U41" s="445">
        <f t="shared" si="19"/>
        <v>-3</v>
      </c>
      <c r="V41" s="442">
        <v>5</v>
      </c>
      <c r="W41" s="444">
        <v>2</v>
      </c>
      <c r="X41" s="445">
        <f t="shared" si="20"/>
        <v>-3</v>
      </c>
    </row>
    <row r="42" spans="1:24" s="455" customFormat="1" x14ac:dyDescent="0.25">
      <c r="A42" s="742"/>
      <c r="B42" s="745"/>
      <c r="C42" s="412" t="s">
        <v>31</v>
      </c>
      <c r="D42" s="438"/>
      <c r="E42" s="439"/>
      <c r="F42" s="440"/>
      <c r="G42" s="441">
        <v>0</v>
      </c>
      <c r="H42" s="442">
        <v>0</v>
      </c>
      <c r="I42" s="443">
        <f t="shared" si="15"/>
        <v>0</v>
      </c>
      <c r="J42" s="442">
        <v>0</v>
      </c>
      <c r="K42" s="442">
        <v>0</v>
      </c>
      <c r="L42" s="443">
        <f t="shared" si="16"/>
        <v>0</v>
      </c>
      <c r="M42" s="442">
        <v>0</v>
      </c>
      <c r="N42" s="442">
        <v>0</v>
      </c>
      <c r="O42" s="443">
        <f t="shared" si="17"/>
        <v>0</v>
      </c>
      <c r="P42" s="442">
        <v>5</v>
      </c>
      <c r="Q42" s="444">
        <v>2</v>
      </c>
      <c r="R42" s="445">
        <f t="shared" si="18"/>
        <v>-3</v>
      </c>
      <c r="S42" s="442">
        <v>5</v>
      </c>
      <c r="T42" s="444">
        <v>2</v>
      </c>
      <c r="U42" s="445">
        <f t="shared" si="19"/>
        <v>-3</v>
      </c>
      <c r="V42" s="442">
        <v>5</v>
      </c>
      <c r="W42" s="444">
        <v>2</v>
      </c>
      <c r="X42" s="445">
        <f t="shared" si="20"/>
        <v>-3</v>
      </c>
    </row>
    <row r="43" spans="1:24" s="455" customFormat="1" x14ac:dyDescent="0.25">
      <c r="A43" s="742"/>
      <c r="B43" s="745"/>
      <c r="C43" s="412" t="s">
        <v>32</v>
      </c>
      <c r="D43" s="438"/>
      <c r="E43" s="439"/>
      <c r="F43" s="440"/>
      <c r="G43" s="441">
        <v>0</v>
      </c>
      <c r="H43" s="442">
        <v>0</v>
      </c>
      <c r="I43" s="443">
        <f t="shared" si="15"/>
        <v>0</v>
      </c>
      <c r="J43" s="442">
        <v>0</v>
      </c>
      <c r="K43" s="442">
        <v>0</v>
      </c>
      <c r="L43" s="443">
        <f t="shared" si="16"/>
        <v>0</v>
      </c>
      <c r="M43" s="442">
        <v>0</v>
      </c>
      <c r="N43" s="442">
        <v>0</v>
      </c>
      <c r="O43" s="443">
        <f t="shared" si="17"/>
        <v>0</v>
      </c>
      <c r="P43" s="442">
        <v>5</v>
      </c>
      <c r="Q43" s="444">
        <v>2</v>
      </c>
      <c r="R43" s="445">
        <f t="shared" si="18"/>
        <v>-3</v>
      </c>
      <c r="S43" s="442">
        <v>5</v>
      </c>
      <c r="T43" s="444">
        <v>2</v>
      </c>
      <c r="U43" s="445">
        <f t="shared" si="19"/>
        <v>-3</v>
      </c>
      <c r="V43" s="442">
        <v>5</v>
      </c>
      <c r="W43" s="444">
        <v>2</v>
      </c>
      <c r="X43" s="445">
        <f t="shared" si="20"/>
        <v>-3</v>
      </c>
    </row>
    <row r="44" spans="1:24" s="455" customFormat="1" x14ac:dyDescent="0.25">
      <c r="A44" s="742"/>
      <c r="B44" s="745"/>
      <c r="C44" s="412" t="s">
        <v>33</v>
      </c>
      <c r="D44" s="438"/>
      <c r="E44" s="439"/>
      <c r="F44" s="440"/>
      <c r="G44" s="441">
        <v>0</v>
      </c>
      <c r="H44" s="442">
        <v>0</v>
      </c>
      <c r="I44" s="443">
        <f t="shared" si="15"/>
        <v>0</v>
      </c>
      <c r="J44" s="442">
        <v>0</v>
      </c>
      <c r="K44" s="442">
        <v>0</v>
      </c>
      <c r="L44" s="443">
        <f t="shared" si="16"/>
        <v>0</v>
      </c>
      <c r="M44" s="442">
        <v>0</v>
      </c>
      <c r="N44" s="442">
        <v>0</v>
      </c>
      <c r="O44" s="443">
        <f t="shared" si="17"/>
        <v>0</v>
      </c>
      <c r="P44" s="442">
        <v>5</v>
      </c>
      <c r="Q44" s="444">
        <v>2</v>
      </c>
      <c r="R44" s="445">
        <f t="shared" si="18"/>
        <v>-3</v>
      </c>
      <c r="S44" s="442">
        <v>5</v>
      </c>
      <c r="T44" s="444">
        <v>2</v>
      </c>
      <c r="U44" s="445">
        <f t="shared" si="19"/>
        <v>-3</v>
      </c>
      <c r="V44" s="442">
        <v>5</v>
      </c>
      <c r="W44" s="444">
        <v>2</v>
      </c>
      <c r="X44" s="445">
        <f t="shared" si="20"/>
        <v>-3</v>
      </c>
    </row>
    <row r="45" spans="1:24" s="455" customFormat="1" ht="15.75" thickBot="1" x14ac:dyDescent="0.3">
      <c r="A45" s="743"/>
      <c r="B45" s="746"/>
      <c r="C45" s="421" t="s">
        <v>34</v>
      </c>
      <c r="D45" s="446"/>
      <c r="E45" s="447"/>
      <c r="F45" s="448"/>
      <c r="G45" s="449">
        <v>0</v>
      </c>
      <c r="H45" s="450">
        <v>0</v>
      </c>
      <c r="I45" s="451">
        <f>H45-G45</f>
        <v>0</v>
      </c>
      <c r="J45" s="450">
        <v>0</v>
      </c>
      <c r="K45" s="450">
        <v>0</v>
      </c>
      <c r="L45" s="451">
        <f>K45-J45</f>
        <v>0</v>
      </c>
      <c r="M45" s="450">
        <v>0</v>
      </c>
      <c r="N45" s="450">
        <v>0</v>
      </c>
      <c r="O45" s="451">
        <f>N45-M45</f>
        <v>0</v>
      </c>
      <c r="P45" s="450">
        <v>5</v>
      </c>
      <c r="Q45" s="452">
        <v>2</v>
      </c>
      <c r="R45" s="453">
        <f>Q45-P45</f>
        <v>-3</v>
      </c>
      <c r="S45" s="450">
        <v>5</v>
      </c>
      <c r="T45" s="452">
        <v>2</v>
      </c>
      <c r="U45" s="453">
        <f>T45-S45</f>
        <v>-3</v>
      </c>
      <c r="V45" s="450">
        <v>5</v>
      </c>
      <c r="W45" s="452">
        <v>2</v>
      </c>
      <c r="X45" s="453">
        <f>W45-V45</f>
        <v>-3</v>
      </c>
    </row>
    <row r="46" spans="1:24" s="454" customFormat="1" ht="14.45" customHeight="1" x14ac:dyDescent="0.25">
      <c r="A46" s="741" t="s">
        <v>196</v>
      </c>
      <c r="B46" s="744" t="s">
        <v>38</v>
      </c>
      <c r="C46" s="402" t="s">
        <v>25</v>
      </c>
      <c r="D46" s="430">
        <f>SUM(G46,J46,M46,P46)</f>
        <v>1.4</v>
      </c>
      <c r="E46" s="431">
        <f>SUM(H46,K46,N46,Q46)</f>
        <v>1.4</v>
      </c>
      <c r="F46" s="432">
        <f>D46-E46</f>
        <v>0</v>
      </c>
      <c r="G46" s="433">
        <v>0.2</v>
      </c>
      <c r="H46" s="434">
        <v>0.2</v>
      </c>
      <c r="I46" s="435">
        <f t="shared" ref="I46:I54" si="21">H46-G46</f>
        <v>0</v>
      </c>
      <c r="J46" s="434">
        <v>0.6</v>
      </c>
      <c r="K46" s="434">
        <v>0.6</v>
      </c>
      <c r="L46" s="435">
        <f t="shared" ref="L46:L54" si="22">K46-J46</f>
        <v>0</v>
      </c>
      <c r="M46" s="434">
        <v>0.6</v>
      </c>
      <c r="N46" s="434">
        <v>0.6</v>
      </c>
      <c r="O46" s="435">
        <f t="shared" ref="O46:O54" si="23">N46-M46</f>
        <v>0</v>
      </c>
      <c r="P46" s="434">
        <v>0</v>
      </c>
      <c r="Q46" s="436">
        <v>0</v>
      </c>
      <c r="R46" s="437">
        <f t="shared" si="18"/>
        <v>0</v>
      </c>
      <c r="S46" s="434">
        <v>0</v>
      </c>
      <c r="T46" s="436">
        <v>0</v>
      </c>
      <c r="U46" s="437">
        <f t="shared" ref="U46:U54" si="24">T46-S46</f>
        <v>0</v>
      </c>
      <c r="V46" s="434">
        <v>0</v>
      </c>
      <c r="W46" s="436">
        <v>0</v>
      </c>
      <c r="X46" s="437">
        <f t="shared" ref="X46:X54" si="25">W46-V46</f>
        <v>0</v>
      </c>
    </row>
    <row r="47" spans="1:24" s="455" customFormat="1" x14ac:dyDescent="0.25">
      <c r="A47" s="742"/>
      <c r="B47" s="745"/>
      <c r="C47" s="412" t="s">
        <v>26</v>
      </c>
      <c r="D47" s="438">
        <f t="shared" ref="D47:D55" si="26">SUM(G47,J47,M47,P47)</f>
        <v>1.4</v>
      </c>
      <c r="E47" s="439">
        <f t="shared" ref="E47:E55" si="27">SUM(H47,K47,N47,Q47)</f>
        <v>1.4</v>
      </c>
      <c r="F47" s="440">
        <f t="shared" ref="F47:F55" si="28">D47-E47</f>
        <v>0</v>
      </c>
      <c r="G47" s="441">
        <v>0.2</v>
      </c>
      <c r="H47" s="442">
        <v>0.2</v>
      </c>
      <c r="I47" s="443">
        <f t="shared" si="21"/>
        <v>0</v>
      </c>
      <c r="J47" s="442">
        <v>0.6</v>
      </c>
      <c r="K47" s="442">
        <v>0.6</v>
      </c>
      <c r="L47" s="443">
        <f t="shared" si="22"/>
        <v>0</v>
      </c>
      <c r="M47" s="442">
        <v>0.6</v>
      </c>
      <c r="N47" s="442">
        <v>0.6</v>
      </c>
      <c r="O47" s="443">
        <f t="shared" si="23"/>
        <v>0</v>
      </c>
      <c r="P47" s="442">
        <v>0</v>
      </c>
      <c r="Q47" s="444">
        <v>0</v>
      </c>
      <c r="R47" s="445">
        <f t="shared" si="18"/>
        <v>0</v>
      </c>
      <c r="S47" s="442">
        <v>0</v>
      </c>
      <c r="T47" s="444">
        <v>0</v>
      </c>
      <c r="U47" s="445">
        <f t="shared" si="24"/>
        <v>0</v>
      </c>
      <c r="V47" s="442">
        <v>0</v>
      </c>
      <c r="W47" s="444">
        <v>0</v>
      </c>
      <c r="X47" s="445">
        <f t="shared" si="25"/>
        <v>0</v>
      </c>
    </row>
    <row r="48" spans="1:24" s="455" customFormat="1" x14ac:dyDescent="0.25">
      <c r="A48" s="742"/>
      <c r="B48" s="745"/>
      <c r="C48" s="412" t="s">
        <v>27</v>
      </c>
      <c r="D48" s="438">
        <f t="shared" si="26"/>
        <v>1.4</v>
      </c>
      <c r="E48" s="439">
        <f t="shared" si="27"/>
        <v>0.30000000000000004</v>
      </c>
      <c r="F48" s="440">
        <f t="shared" si="28"/>
        <v>1.0999999999999999</v>
      </c>
      <c r="G48" s="441">
        <v>0.2</v>
      </c>
      <c r="H48" s="442">
        <v>0.1</v>
      </c>
      <c r="I48" s="443">
        <f t="shared" si="21"/>
        <v>-0.1</v>
      </c>
      <c r="J48" s="442">
        <v>0.6</v>
      </c>
      <c r="K48" s="442">
        <v>0.1</v>
      </c>
      <c r="L48" s="443">
        <f t="shared" si="22"/>
        <v>-0.5</v>
      </c>
      <c r="M48" s="442">
        <v>0.6</v>
      </c>
      <c r="N48" s="442">
        <v>0.1</v>
      </c>
      <c r="O48" s="443">
        <f t="shared" si="23"/>
        <v>-0.5</v>
      </c>
      <c r="P48" s="442">
        <v>0</v>
      </c>
      <c r="Q48" s="444">
        <v>0</v>
      </c>
      <c r="R48" s="445">
        <f t="shared" si="18"/>
        <v>0</v>
      </c>
      <c r="S48" s="442">
        <v>0</v>
      </c>
      <c r="T48" s="444">
        <v>0</v>
      </c>
      <c r="U48" s="445">
        <f t="shared" si="24"/>
        <v>0</v>
      </c>
      <c r="V48" s="442">
        <v>0</v>
      </c>
      <c r="W48" s="444">
        <v>0</v>
      </c>
      <c r="X48" s="445">
        <f t="shared" si="25"/>
        <v>0</v>
      </c>
    </row>
    <row r="49" spans="1:24" s="455" customFormat="1" x14ac:dyDescent="0.25">
      <c r="A49" s="742"/>
      <c r="B49" s="745"/>
      <c r="C49" s="412" t="s">
        <v>28</v>
      </c>
      <c r="D49" s="438">
        <f t="shared" si="26"/>
        <v>1.4</v>
      </c>
      <c r="E49" s="439">
        <f t="shared" si="27"/>
        <v>0.30000000000000004</v>
      </c>
      <c r="F49" s="440">
        <f t="shared" si="28"/>
        <v>1.0999999999999999</v>
      </c>
      <c r="G49" s="441">
        <v>0.2</v>
      </c>
      <c r="H49" s="442">
        <v>0.1</v>
      </c>
      <c r="I49" s="443">
        <f t="shared" si="21"/>
        <v>-0.1</v>
      </c>
      <c r="J49" s="442">
        <v>0.6</v>
      </c>
      <c r="K49" s="442">
        <v>0.1</v>
      </c>
      <c r="L49" s="443">
        <f t="shared" si="22"/>
        <v>-0.5</v>
      </c>
      <c r="M49" s="442">
        <v>0.6</v>
      </c>
      <c r="N49" s="442">
        <v>0.1</v>
      </c>
      <c r="O49" s="443">
        <f t="shared" si="23"/>
        <v>-0.5</v>
      </c>
      <c r="P49" s="442">
        <v>0</v>
      </c>
      <c r="Q49" s="444">
        <v>0</v>
      </c>
      <c r="R49" s="445">
        <f t="shared" si="18"/>
        <v>0</v>
      </c>
      <c r="S49" s="442">
        <v>0</v>
      </c>
      <c r="T49" s="444">
        <v>0</v>
      </c>
      <c r="U49" s="445">
        <f t="shared" si="24"/>
        <v>0</v>
      </c>
      <c r="V49" s="442">
        <v>0</v>
      </c>
      <c r="W49" s="444">
        <v>0</v>
      </c>
      <c r="X49" s="445">
        <f t="shared" si="25"/>
        <v>0</v>
      </c>
    </row>
    <row r="50" spans="1:24" s="455" customFormat="1" x14ac:dyDescent="0.25">
      <c r="A50" s="742"/>
      <c r="B50" s="745"/>
      <c r="C50" s="412" t="s">
        <v>29</v>
      </c>
      <c r="D50" s="438">
        <f t="shared" si="26"/>
        <v>1.4</v>
      </c>
      <c r="E50" s="439">
        <f t="shared" si="27"/>
        <v>0.30000000000000004</v>
      </c>
      <c r="F50" s="440">
        <f t="shared" si="28"/>
        <v>1.0999999999999999</v>
      </c>
      <c r="G50" s="441">
        <v>0.2</v>
      </c>
      <c r="H50" s="442">
        <v>0.1</v>
      </c>
      <c r="I50" s="443">
        <f t="shared" si="21"/>
        <v>-0.1</v>
      </c>
      <c r="J50" s="442">
        <v>0.6</v>
      </c>
      <c r="K50" s="442">
        <v>0.1</v>
      </c>
      <c r="L50" s="443">
        <f t="shared" si="22"/>
        <v>-0.5</v>
      </c>
      <c r="M50" s="442">
        <v>0.6</v>
      </c>
      <c r="N50" s="442">
        <v>0.1</v>
      </c>
      <c r="O50" s="443">
        <f t="shared" si="23"/>
        <v>-0.5</v>
      </c>
      <c r="P50" s="442">
        <v>0</v>
      </c>
      <c r="Q50" s="444">
        <v>0</v>
      </c>
      <c r="R50" s="445">
        <f t="shared" si="18"/>
        <v>0</v>
      </c>
      <c r="S50" s="442">
        <v>0</v>
      </c>
      <c r="T50" s="444">
        <v>0</v>
      </c>
      <c r="U50" s="445">
        <f t="shared" si="24"/>
        <v>0</v>
      </c>
      <c r="V50" s="442">
        <v>0</v>
      </c>
      <c r="W50" s="444">
        <v>0</v>
      </c>
      <c r="X50" s="445">
        <f t="shared" si="25"/>
        <v>0</v>
      </c>
    </row>
    <row r="51" spans="1:24" s="455" customFormat="1" x14ac:dyDescent="0.25">
      <c r="A51" s="742"/>
      <c r="B51" s="745"/>
      <c r="C51" s="412" t="s">
        <v>30</v>
      </c>
      <c r="D51" s="438">
        <f t="shared" si="26"/>
        <v>1.4</v>
      </c>
      <c r="E51" s="439">
        <f t="shared" si="27"/>
        <v>0.30000000000000004</v>
      </c>
      <c r="F51" s="440">
        <f t="shared" si="28"/>
        <v>1.0999999999999999</v>
      </c>
      <c r="G51" s="441">
        <v>0.2</v>
      </c>
      <c r="H51" s="442">
        <v>0.1</v>
      </c>
      <c r="I51" s="443">
        <f t="shared" si="21"/>
        <v>-0.1</v>
      </c>
      <c r="J51" s="442">
        <v>0.6</v>
      </c>
      <c r="K51" s="442">
        <v>0.1</v>
      </c>
      <c r="L51" s="443">
        <f t="shared" si="22"/>
        <v>-0.5</v>
      </c>
      <c r="M51" s="442">
        <v>0.6</v>
      </c>
      <c r="N51" s="442">
        <v>0.1</v>
      </c>
      <c r="O51" s="443">
        <f t="shared" si="23"/>
        <v>-0.5</v>
      </c>
      <c r="P51" s="442">
        <v>0</v>
      </c>
      <c r="Q51" s="444">
        <v>0</v>
      </c>
      <c r="R51" s="445">
        <f t="shared" si="18"/>
        <v>0</v>
      </c>
      <c r="S51" s="442">
        <v>0</v>
      </c>
      <c r="T51" s="444">
        <v>0</v>
      </c>
      <c r="U51" s="445">
        <f t="shared" si="24"/>
        <v>0</v>
      </c>
      <c r="V51" s="442">
        <v>0</v>
      </c>
      <c r="W51" s="444">
        <v>0</v>
      </c>
      <c r="X51" s="445">
        <f t="shared" si="25"/>
        <v>0</v>
      </c>
    </row>
    <row r="52" spans="1:24" s="455" customFormat="1" x14ac:dyDescent="0.25">
      <c r="A52" s="742"/>
      <c r="B52" s="745"/>
      <c r="C52" s="412" t="s">
        <v>31</v>
      </c>
      <c r="D52" s="438">
        <f t="shared" si="26"/>
        <v>1.4</v>
      </c>
      <c r="E52" s="439">
        <f t="shared" si="27"/>
        <v>0.30000000000000004</v>
      </c>
      <c r="F52" s="440">
        <f t="shared" si="28"/>
        <v>1.0999999999999999</v>
      </c>
      <c r="G52" s="441">
        <v>0.2</v>
      </c>
      <c r="H52" s="442">
        <v>0.1</v>
      </c>
      <c r="I52" s="443">
        <f t="shared" si="21"/>
        <v>-0.1</v>
      </c>
      <c r="J52" s="442">
        <v>0.6</v>
      </c>
      <c r="K52" s="442">
        <v>0.1</v>
      </c>
      <c r="L52" s="443">
        <f t="shared" si="22"/>
        <v>-0.5</v>
      </c>
      <c r="M52" s="442">
        <v>0.6</v>
      </c>
      <c r="N52" s="442">
        <v>0.1</v>
      </c>
      <c r="O52" s="443">
        <f t="shared" si="23"/>
        <v>-0.5</v>
      </c>
      <c r="P52" s="442">
        <v>0</v>
      </c>
      <c r="Q52" s="444">
        <v>0</v>
      </c>
      <c r="R52" s="445">
        <f t="shared" si="18"/>
        <v>0</v>
      </c>
      <c r="S52" s="442">
        <v>0</v>
      </c>
      <c r="T52" s="444">
        <v>0</v>
      </c>
      <c r="U52" s="445">
        <f t="shared" si="24"/>
        <v>0</v>
      </c>
      <c r="V52" s="442">
        <v>0</v>
      </c>
      <c r="W52" s="444">
        <v>0</v>
      </c>
      <c r="X52" s="445">
        <f t="shared" si="25"/>
        <v>0</v>
      </c>
    </row>
    <row r="53" spans="1:24" s="455" customFormat="1" x14ac:dyDescent="0.25">
      <c r="A53" s="742"/>
      <c r="B53" s="745"/>
      <c r="C53" s="412" t="s">
        <v>32</v>
      </c>
      <c r="D53" s="438">
        <f t="shared" si="26"/>
        <v>1.4</v>
      </c>
      <c r="E53" s="439">
        <f t="shared" si="27"/>
        <v>0.30000000000000004</v>
      </c>
      <c r="F53" s="440">
        <f t="shared" si="28"/>
        <v>1.0999999999999999</v>
      </c>
      <c r="G53" s="441">
        <v>0.2</v>
      </c>
      <c r="H53" s="442">
        <v>0.1</v>
      </c>
      <c r="I53" s="443">
        <f t="shared" si="21"/>
        <v>-0.1</v>
      </c>
      <c r="J53" s="442">
        <v>0.6</v>
      </c>
      <c r="K53" s="442">
        <v>0.1</v>
      </c>
      <c r="L53" s="443">
        <f t="shared" si="22"/>
        <v>-0.5</v>
      </c>
      <c r="M53" s="442">
        <v>0.6</v>
      </c>
      <c r="N53" s="442">
        <v>0.1</v>
      </c>
      <c r="O53" s="443">
        <f t="shared" si="23"/>
        <v>-0.5</v>
      </c>
      <c r="P53" s="442">
        <v>0</v>
      </c>
      <c r="Q53" s="444">
        <v>0</v>
      </c>
      <c r="R53" s="445">
        <f t="shared" si="18"/>
        <v>0</v>
      </c>
      <c r="S53" s="442">
        <v>0</v>
      </c>
      <c r="T53" s="444">
        <v>0</v>
      </c>
      <c r="U53" s="445">
        <f t="shared" si="24"/>
        <v>0</v>
      </c>
      <c r="V53" s="442">
        <v>0</v>
      </c>
      <c r="W53" s="444">
        <v>0</v>
      </c>
      <c r="X53" s="445">
        <f t="shared" si="25"/>
        <v>0</v>
      </c>
    </row>
    <row r="54" spans="1:24" s="455" customFormat="1" x14ac:dyDescent="0.25">
      <c r="A54" s="742"/>
      <c r="B54" s="745"/>
      <c r="C54" s="412" t="s">
        <v>33</v>
      </c>
      <c r="D54" s="438">
        <f t="shared" si="26"/>
        <v>1.4</v>
      </c>
      <c r="E54" s="439">
        <f t="shared" si="27"/>
        <v>0.30000000000000004</v>
      </c>
      <c r="F54" s="440">
        <f t="shared" si="28"/>
        <v>1.0999999999999999</v>
      </c>
      <c r="G54" s="441">
        <v>0.2</v>
      </c>
      <c r="H54" s="442">
        <v>0.1</v>
      </c>
      <c r="I54" s="443">
        <f t="shared" si="21"/>
        <v>-0.1</v>
      </c>
      <c r="J54" s="442">
        <v>0.6</v>
      </c>
      <c r="K54" s="442">
        <v>0.1</v>
      </c>
      <c r="L54" s="443">
        <f t="shared" si="22"/>
        <v>-0.5</v>
      </c>
      <c r="M54" s="442">
        <v>0.6</v>
      </c>
      <c r="N54" s="442">
        <v>0.1</v>
      </c>
      <c r="O54" s="443">
        <f t="shared" si="23"/>
        <v>-0.5</v>
      </c>
      <c r="P54" s="442">
        <v>0</v>
      </c>
      <c r="Q54" s="444">
        <v>0</v>
      </c>
      <c r="R54" s="445">
        <f t="shared" si="18"/>
        <v>0</v>
      </c>
      <c r="S54" s="442">
        <v>0</v>
      </c>
      <c r="T54" s="444">
        <v>0</v>
      </c>
      <c r="U54" s="445">
        <f t="shared" si="24"/>
        <v>0</v>
      </c>
      <c r="V54" s="442">
        <v>0</v>
      </c>
      <c r="W54" s="444">
        <v>0</v>
      </c>
      <c r="X54" s="445">
        <f t="shared" si="25"/>
        <v>0</v>
      </c>
    </row>
    <row r="55" spans="1:24" s="455" customFormat="1" ht="15.75" thickBot="1" x14ac:dyDescent="0.3">
      <c r="A55" s="743"/>
      <c r="B55" s="746"/>
      <c r="C55" s="421" t="s">
        <v>34</v>
      </c>
      <c r="D55" s="446">
        <f t="shared" si="26"/>
        <v>1.4</v>
      </c>
      <c r="E55" s="447">
        <f t="shared" si="27"/>
        <v>0.30000000000000004</v>
      </c>
      <c r="F55" s="448">
        <f t="shared" si="28"/>
        <v>1.0999999999999999</v>
      </c>
      <c r="G55" s="449">
        <v>0.2</v>
      </c>
      <c r="H55" s="450">
        <v>0.1</v>
      </c>
      <c r="I55" s="451">
        <f>H55-G55</f>
        <v>-0.1</v>
      </c>
      <c r="J55" s="450">
        <v>0.6</v>
      </c>
      <c r="K55" s="450">
        <v>0.1</v>
      </c>
      <c r="L55" s="451">
        <f>K55-J55</f>
        <v>-0.5</v>
      </c>
      <c r="M55" s="450">
        <v>0.6</v>
      </c>
      <c r="N55" s="450">
        <v>0.1</v>
      </c>
      <c r="O55" s="451">
        <f>N55-M55</f>
        <v>-0.5</v>
      </c>
      <c r="P55" s="450">
        <v>0</v>
      </c>
      <c r="Q55" s="452">
        <v>0</v>
      </c>
      <c r="R55" s="453">
        <f>Q55-P55</f>
        <v>0</v>
      </c>
      <c r="S55" s="450">
        <v>0</v>
      </c>
      <c r="T55" s="452">
        <v>0</v>
      </c>
      <c r="U55" s="453">
        <f>T55-S55</f>
        <v>0</v>
      </c>
      <c r="V55" s="450">
        <v>0</v>
      </c>
      <c r="W55" s="452">
        <v>0</v>
      </c>
      <c r="X55" s="453">
        <f>W55-V55</f>
        <v>0</v>
      </c>
    </row>
    <row r="56" spans="1:24" s="454" customFormat="1" ht="14.25" customHeight="1" x14ac:dyDescent="0.25">
      <c r="A56" s="742" t="s">
        <v>39</v>
      </c>
      <c r="B56" s="745" t="s">
        <v>13</v>
      </c>
      <c r="C56" s="412" t="s">
        <v>25</v>
      </c>
      <c r="D56" s="403">
        <f>G56+J56+M56+P56</f>
        <v>0</v>
      </c>
      <c r="E56" s="404">
        <f>H56+K56+N56+Q56</f>
        <v>0</v>
      </c>
      <c r="F56" s="405">
        <f>I56+L56+O56+R56</f>
        <v>0</v>
      </c>
      <c r="G56" s="406"/>
      <c r="H56" s="407"/>
      <c r="I56" s="408">
        <f t="shared" ref="I56:I65" si="29">H56-G56</f>
        <v>0</v>
      </c>
      <c r="J56" s="407"/>
      <c r="K56" s="407"/>
      <c r="L56" s="408">
        <f t="shared" ref="L56:L65" si="30">K56-J56</f>
        <v>0</v>
      </c>
      <c r="M56" s="407"/>
      <c r="N56" s="407"/>
      <c r="O56" s="408">
        <f t="shared" ref="O56:O65" si="31">N56-M56</f>
        <v>0</v>
      </c>
      <c r="P56" s="407">
        <v>0</v>
      </c>
      <c r="Q56" s="409"/>
      <c r="R56" s="410">
        <f t="shared" ref="R56:R57" si="32">Q56-P56</f>
        <v>0</v>
      </c>
      <c r="S56" s="407">
        <v>0</v>
      </c>
      <c r="T56" s="409"/>
      <c r="U56" s="410">
        <f t="shared" ref="U56:U57" si="33">T56-S56</f>
        <v>0</v>
      </c>
      <c r="V56" s="407">
        <v>0</v>
      </c>
      <c r="W56" s="409"/>
      <c r="X56" s="410">
        <f t="shared" ref="X56:X65" si="34">W56-V56</f>
        <v>0</v>
      </c>
    </row>
    <row r="57" spans="1:24" s="455" customFormat="1" x14ac:dyDescent="0.25">
      <c r="A57" s="742"/>
      <c r="B57" s="745"/>
      <c r="C57" s="412" t="s">
        <v>26</v>
      </c>
      <c r="D57" s="413">
        <f t="shared" ref="D57:D65" si="35">G57+J57+M57+P57</f>
        <v>0</v>
      </c>
      <c r="E57" s="414">
        <f t="shared" ref="E57:E65" si="36">H57+K57+N57+Q57</f>
        <v>0</v>
      </c>
      <c r="F57" s="415">
        <f t="shared" ref="F57:F65" si="37">I57+L57+O57+R57</f>
        <v>0</v>
      </c>
      <c r="G57" s="416"/>
      <c r="H57" s="417"/>
      <c r="I57" s="418">
        <f t="shared" si="29"/>
        <v>0</v>
      </c>
      <c r="J57" s="417"/>
      <c r="K57" s="417"/>
      <c r="L57" s="418">
        <f t="shared" si="30"/>
        <v>0</v>
      </c>
      <c r="M57" s="417"/>
      <c r="N57" s="417"/>
      <c r="O57" s="418">
        <f t="shared" si="31"/>
        <v>0</v>
      </c>
      <c r="P57" s="417"/>
      <c r="Q57" s="419"/>
      <c r="R57" s="420">
        <f t="shared" si="32"/>
        <v>0</v>
      </c>
      <c r="S57" s="417"/>
      <c r="T57" s="419"/>
      <c r="U57" s="420">
        <f t="shared" si="33"/>
        <v>0</v>
      </c>
      <c r="V57" s="417"/>
      <c r="W57" s="419"/>
      <c r="X57" s="420">
        <f t="shared" si="34"/>
        <v>0</v>
      </c>
    </row>
    <row r="58" spans="1:24" s="455" customFormat="1" x14ac:dyDescent="0.25">
      <c r="A58" s="742"/>
      <c r="B58" s="745"/>
      <c r="C58" s="412" t="s">
        <v>27</v>
      </c>
      <c r="D58" s="413">
        <f t="shared" si="35"/>
        <v>0</v>
      </c>
      <c r="E58" s="414">
        <f t="shared" si="36"/>
        <v>0</v>
      </c>
      <c r="F58" s="415">
        <f t="shared" si="37"/>
        <v>0</v>
      </c>
      <c r="G58" s="416"/>
      <c r="H58" s="417"/>
      <c r="I58" s="418">
        <f t="shared" si="29"/>
        <v>0</v>
      </c>
      <c r="J58" s="417"/>
      <c r="K58" s="417"/>
      <c r="L58" s="418">
        <f t="shared" si="30"/>
        <v>0</v>
      </c>
      <c r="M58" s="417"/>
      <c r="N58" s="417"/>
      <c r="O58" s="418">
        <f t="shared" si="31"/>
        <v>0</v>
      </c>
      <c r="P58" s="417"/>
      <c r="Q58" s="419"/>
      <c r="R58" s="420"/>
      <c r="S58" s="417"/>
      <c r="T58" s="419"/>
      <c r="U58" s="420"/>
      <c r="V58" s="417"/>
      <c r="W58" s="419">
        <f>850*10*90</f>
        <v>765000</v>
      </c>
      <c r="X58" s="420">
        <f t="shared" si="34"/>
        <v>765000</v>
      </c>
    </row>
    <row r="59" spans="1:24" s="455" customFormat="1" x14ac:dyDescent="0.25">
      <c r="A59" s="742"/>
      <c r="B59" s="745"/>
      <c r="C59" s="412" t="s">
        <v>28</v>
      </c>
      <c r="D59" s="413">
        <f t="shared" si="35"/>
        <v>0</v>
      </c>
      <c r="E59" s="414">
        <f t="shared" si="36"/>
        <v>0</v>
      </c>
      <c r="F59" s="415">
        <f t="shared" si="37"/>
        <v>0</v>
      </c>
      <c r="G59" s="416"/>
      <c r="H59" s="417"/>
      <c r="I59" s="418">
        <f t="shared" si="29"/>
        <v>0</v>
      </c>
      <c r="J59" s="417"/>
      <c r="K59" s="417"/>
      <c r="L59" s="418">
        <f t="shared" si="30"/>
        <v>0</v>
      </c>
      <c r="M59" s="417"/>
      <c r="N59" s="417"/>
      <c r="O59" s="418">
        <f t="shared" si="31"/>
        <v>0</v>
      </c>
      <c r="P59" s="417"/>
      <c r="Q59" s="419"/>
      <c r="R59" s="420"/>
      <c r="S59" s="417"/>
      <c r="T59" s="419"/>
      <c r="U59" s="420"/>
      <c r="V59" s="417"/>
      <c r="W59" s="419">
        <f>850*10*90</f>
        <v>765000</v>
      </c>
      <c r="X59" s="420">
        <f t="shared" si="34"/>
        <v>765000</v>
      </c>
    </row>
    <row r="60" spans="1:24" s="455" customFormat="1" x14ac:dyDescent="0.25">
      <c r="A60" s="742"/>
      <c r="B60" s="745"/>
      <c r="C60" s="412" t="s">
        <v>29</v>
      </c>
      <c r="D60" s="413">
        <f t="shared" si="35"/>
        <v>0</v>
      </c>
      <c r="E60" s="414">
        <f t="shared" si="36"/>
        <v>0</v>
      </c>
      <c r="F60" s="415">
        <f t="shared" si="37"/>
        <v>0</v>
      </c>
      <c r="G60" s="416"/>
      <c r="H60" s="417"/>
      <c r="I60" s="418">
        <f t="shared" si="29"/>
        <v>0</v>
      </c>
      <c r="J60" s="417"/>
      <c r="K60" s="417"/>
      <c r="L60" s="418">
        <f t="shared" si="30"/>
        <v>0</v>
      </c>
      <c r="M60" s="417"/>
      <c r="N60" s="417"/>
      <c r="O60" s="418">
        <f t="shared" si="31"/>
        <v>0</v>
      </c>
      <c r="P60" s="417"/>
      <c r="Q60" s="419"/>
      <c r="R60" s="420"/>
      <c r="S60" s="417"/>
      <c r="T60" s="419"/>
      <c r="U60" s="420"/>
      <c r="V60" s="417"/>
      <c r="W60" s="419">
        <f t="shared" ref="W60:W65" si="38">850*10*90</f>
        <v>765000</v>
      </c>
      <c r="X60" s="420">
        <f t="shared" si="34"/>
        <v>765000</v>
      </c>
    </row>
    <row r="61" spans="1:24" s="455" customFormat="1" x14ac:dyDescent="0.25">
      <c r="A61" s="742"/>
      <c r="B61" s="745"/>
      <c r="C61" s="412" t="s">
        <v>30</v>
      </c>
      <c r="D61" s="413">
        <f t="shared" si="35"/>
        <v>0</v>
      </c>
      <c r="E61" s="414">
        <f t="shared" si="36"/>
        <v>0</v>
      </c>
      <c r="F61" s="415">
        <f t="shared" si="37"/>
        <v>0</v>
      </c>
      <c r="G61" s="416"/>
      <c r="H61" s="417"/>
      <c r="I61" s="418">
        <f t="shared" si="29"/>
        <v>0</v>
      </c>
      <c r="J61" s="417"/>
      <c r="K61" s="417"/>
      <c r="L61" s="418">
        <f t="shared" si="30"/>
        <v>0</v>
      </c>
      <c r="M61" s="417"/>
      <c r="N61" s="417"/>
      <c r="O61" s="418">
        <f t="shared" si="31"/>
        <v>0</v>
      </c>
      <c r="P61" s="417"/>
      <c r="Q61" s="419"/>
      <c r="R61" s="420"/>
      <c r="S61" s="417"/>
      <c r="T61" s="419"/>
      <c r="U61" s="420"/>
      <c r="V61" s="417"/>
      <c r="W61" s="419">
        <f t="shared" si="38"/>
        <v>765000</v>
      </c>
      <c r="X61" s="420">
        <f t="shared" si="34"/>
        <v>765000</v>
      </c>
    </row>
    <row r="62" spans="1:24" s="455" customFormat="1" x14ac:dyDescent="0.25">
      <c r="A62" s="742"/>
      <c r="B62" s="745"/>
      <c r="C62" s="412" t="s">
        <v>31</v>
      </c>
      <c r="D62" s="413">
        <f t="shared" si="35"/>
        <v>0</v>
      </c>
      <c r="E62" s="414">
        <f t="shared" si="36"/>
        <v>0</v>
      </c>
      <c r="F62" s="415">
        <f t="shared" si="37"/>
        <v>0</v>
      </c>
      <c r="G62" s="416"/>
      <c r="H62" s="417"/>
      <c r="I62" s="418">
        <f t="shared" si="29"/>
        <v>0</v>
      </c>
      <c r="J62" s="417"/>
      <c r="K62" s="417"/>
      <c r="L62" s="418">
        <f t="shared" si="30"/>
        <v>0</v>
      </c>
      <c r="M62" s="417"/>
      <c r="N62" s="417"/>
      <c r="O62" s="418">
        <f t="shared" si="31"/>
        <v>0</v>
      </c>
      <c r="P62" s="417"/>
      <c r="Q62" s="419"/>
      <c r="R62" s="420"/>
      <c r="S62" s="417"/>
      <c r="T62" s="419"/>
      <c r="U62" s="420"/>
      <c r="V62" s="417"/>
      <c r="W62" s="419">
        <f t="shared" si="38"/>
        <v>765000</v>
      </c>
      <c r="X62" s="420">
        <f t="shared" si="34"/>
        <v>765000</v>
      </c>
    </row>
    <row r="63" spans="1:24" s="455" customFormat="1" x14ac:dyDescent="0.25">
      <c r="A63" s="742"/>
      <c r="B63" s="745"/>
      <c r="C63" s="412" t="s">
        <v>32</v>
      </c>
      <c r="D63" s="413">
        <f t="shared" si="35"/>
        <v>0</v>
      </c>
      <c r="E63" s="414">
        <f t="shared" si="36"/>
        <v>0</v>
      </c>
      <c r="F63" s="415">
        <f t="shared" si="37"/>
        <v>0</v>
      </c>
      <c r="G63" s="416"/>
      <c r="H63" s="417"/>
      <c r="I63" s="418">
        <f t="shared" si="29"/>
        <v>0</v>
      </c>
      <c r="J63" s="417"/>
      <c r="K63" s="417"/>
      <c r="L63" s="418">
        <f t="shared" si="30"/>
        <v>0</v>
      </c>
      <c r="M63" s="417"/>
      <c r="N63" s="417"/>
      <c r="O63" s="418">
        <f t="shared" si="31"/>
        <v>0</v>
      </c>
      <c r="P63" s="417"/>
      <c r="Q63" s="419"/>
      <c r="R63" s="420"/>
      <c r="S63" s="417"/>
      <c r="T63" s="419"/>
      <c r="U63" s="420"/>
      <c r="V63" s="417"/>
      <c r="W63" s="419">
        <f t="shared" si="38"/>
        <v>765000</v>
      </c>
      <c r="X63" s="420">
        <f t="shared" si="34"/>
        <v>765000</v>
      </c>
    </row>
    <row r="64" spans="1:24" s="455" customFormat="1" x14ac:dyDescent="0.25">
      <c r="A64" s="742"/>
      <c r="B64" s="745"/>
      <c r="C64" s="412" t="s">
        <v>33</v>
      </c>
      <c r="D64" s="413">
        <f t="shared" si="35"/>
        <v>0</v>
      </c>
      <c r="E64" s="414">
        <f t="shared" si="36"/>
        <v>0</v>
      </c>
      <c r="F64" s="415">
        <f t="shared" si="37"/>
        <v>0</v>
      </c>
      <c r="G64" s="416"/>
      <c r="H64" s="417"/>
      <c r="I64" s="418">
        <f t="shared" si="29"/>
        <v>0</v>
      </c>
      <c r="J64" s="417"/>
      <c r="K64" s="417"/>
      <c r="L64" s="418">
        <f t="shared" si="30"/>
        <v>0</v>
      </c>
      <c r="M64" s="417"/>
      <c r="N64" s="417"/>
      <c r="O64" s="418">
        <f t="shared" si="31"/>
        <v>0</v>
      </c>
      <c r="P64" s="417"/>
      <c r="Q64" s="419"/>
      <c r="R64" s="420"/>
      <c r="S64" s="417"/>
      <c r="T64" s="419"/>
      <c r="U64" s="420"/>
      <c r="V64" s="417"/>
      <c r="W64" s="419">
        <f t="shared" si="38"/>
        <v>765000</v>
      </c>
      <c r="X64" s="420">
        <f t="shared" si="34"/>
        <v>765000</v>
      </c>
    </row>
    <row r="65" spans="1:24" s="456" customFormat="1" ht="15.75" thickBot="1" x14ac:dyDescent="0.3">
      <c r="A65" s="743"/>
      <c r="B65" s="746"/>
      <c r="C65" s="421" t="s">
        <v>34</v>
      </c>
      <c r="D65" s="422">
        <f t="shared" si="35"/>
        <v>0</v>
      </c>
      <c r="E65" s="423">
        <f t="shared" si="36"/>
        <v>0</v>
      </c>
      <c r="F65" s="424">
        <f t="shared" si="37"/>
        <v>0</v>
      </c>
      <c r="G65" s="425"/>
      <c r="H65" s="426"/>
      <c r="I65" s="427">
        <f t="shared" si="29"/>
        <v>0</v>
      </c>
      <c r="J65" s="426"/>
      <c r="K65" s="426"/>
      <c r="L65" s="427">
        <f t="shared" si="30"/>
        <v>0</v>
      </c>
      <c r="M65" s="426"/>
      <c r="N65" s="426"/>
      <c r="O65" s="427">
        <f t="shared" si="31"/>
        <v>0</v>
      </c>
      <c r="P65" s="426"/>
      <c r="Q65" s="419"/>
      <c r="R65" s="429"/>
      <c r="S65" s="426"/>
      <c r="T65" s="419"/>
      <c r="U65" s="429"/>
      <c r="V65" s="426"/>
      <c r="W65" s="419">
        <f t="shared" si="38"/>
        <v>765000</v>
      </c>
      <c r="X65" s="429">
        <f t="shared" si="34"/>
        <v>765000</v>
      </c>
    </row>
    <row r="66" spans="1:24" s="455" customFormat="1" ht="15.75" thickBot="1" x14ac:dyDescent="0.3">
      <c r="A66" s="457"/>
      <c r="B66" s="458"/>
      <c r="C66" s="459"/>
      <c r="D66" s="458"/>
      <c r="E66" s="458"/>
      <c r="F66" s="460" t="s">
        <v>105</v>
      </c>
      <c r="G66" s="461"/>
      <c r="H66" s="461"/>
      <c r="I66" s="462"/>
      <c r="J66" s="461"/>
      <c r="K66" s="461"/>
      <c r="L66" s="462"/>
      <c r="M66" s="461"/>
      <c r="N66" s="461"/>
      <c r="O66" s="462"/>
      <c r="P66" s="461"/>
      <c r="Q66" s="463"/>
      <c r="R66" s="464"/>
      <c r="S66" s="461"/>
      <c r="T66" s="463"/>
      <c r="U66" s="464"/>
      <c r="V66" s="461"/>
      <c r="W66" s="463"/>
      <c r="X66" s="464"/>
    </row>
    <row r="67" spans="1:24" s="455" customFormat="1" x14ac:dyDescent="0.25">
      <c r="A67" s="759" t="s">
        <v>327</v>
      </c>
      <c r="B67" s="761" t="s">
        <v>37</v>
      </c>
      <c r="C67" s="465" t="s">
        <v>25</v>
      </c>
      <c r="D67" s="466">
        <f>G67+J67+M67+P67</f>
        <v>0</v>
      </c>
      <c r="E67" s="467">
        <f t="shared" ref="E67:F76" ca="1" si="39">H67+K67+N67+Q67</f>
        <v>0</v>
      </c>
      <c r="F67" s="468">
        <f t="shared" ca="1" si="39"/>
        <v>0</v>
      </c>
      <c r="G67" s="469">
        <f t="shared" ref="G67:G76" si="40">G6</f>
        <v>0</v>
      </c>
      <c r="H67" s="470">
        <f t="shared" ref="H67:H76" ca="1" si="41">H6*(1+$W$67)</f>
        <v>0</v>
      </c>
      <c r="I67" s="471">
        <f ca="1">H67-G67</f>
        <v>0</v>
      </c>
      <c r="J67" s="470">
        <f t="shared" ref="J67:J76" si="42">J6</f>
        <v>0</v>
      </c>
      <c r="K67" s="470">
        <f t="shared" ref="K67:K76" ca="1" si="43">K6*(1+$W$67)</f>
        <v>0</v>
      </c>
      <c r="L67" s="471">
        <f t="shared" ref="L67:L76" ca="1" si="44">K67-J67</f>
        <v>0</v>
      </c>
      <c r="M67" s="470">
        <f t="shared" ref="M67:M76" si="45">M6</f>
        <v>0</v>
      </c>
      <c r="N67" s="470">
        <f t="shared" ref="N67:N76" ca="1" si="46">N6*(1+$W$67)</f>
        <v>0</v>
      </c>
      <c r="O67" s="471">
        <f t="shared" ref="O67:O76" ca="1" si="47">N67-M67</f>
        <v>0</v>
      </c>
      <c r="P67" s="470">
        <f t="shared" ref="P67:P76" si="48">P6</f>
        <v>0</v>
      </c>
      <c r="Q67" s="472">
        <f t="shared" ref="Q67:Q76" ca="1" si="49">Q6*(1+$W$67)</f>
        <v>0</v>
      </c>
      <c r="R67" s="473">
        <f t="shared" ref="R67:R76" ca="1" si="50">Q67-P67</f>
        <v>0</v>
      </c>
      <c r="S67" s="470">
        <f t="shared" ref="S67:S76" si="51">S6</f>
        <v>0</v>
      </c>
      <c r="T67" s="472">
        <f t="shared" ref="T67:T76" ca="1" si="52">T6*(1+$W$67)</f>
        <v>0</v>
      </c>
      <c r="U67" s="473">
        <f t="shared" ref="U67:U76" ca="1" si="53">T67-S67</f>
        <v>0</v>
      </c>
      <c r="V67" s="470">
        <f t="shared" ref="V67:V76" si="54">V6</f>
        <v>0</v>
      </c>
      <c r="W67" s="472">
        <f t="shared" ref="W67:W76" ca="1" si="55">W6*(1+$W$67)</f>
        <v>0</v>
      </c>
      <c r="X67" s="473">
        <f t="shared" ref="X67:X76" ca="1" si="56">W67-V67</f>
        <v>0</v>
      </c>
    </row>
    <row r="68" spans="1:24" s="455" customFormat="1" x14ac:dyDescent="0.25">
      <c r="A68" s="759"/>
      <c r="B68" s="761"/>
      <c r="C68" s="465" t="s">
        <v>26</v>
      </c>
      <c r="D68" s="466">
        <f t="shared" ref="D68:D76" si="57">G68+J68+M68+P68</f>
        <v>0</v>
      </c>
      <c r="E68" s="467">
        <f t="shared" ca="1" si="39"/>
        <v>0</v>
      </c>
      <c r="F68" s="468">
        <f t="shared" ca="1" si="39"/>
        <v>0</v>
      </c>
      <c r="G68" s="474">
        <f t="shared" si="40"/>
        <v>0</v>
      </c>
      <c r="H68" s="475">
        <f t="shared" ca="1" si="41"/>
        <v>0</v>
      </c>
      <c r="I68" s="418">
        <f t="shared" ref="I68:I76" ca="1" si="58">H68-G68</f>
        <v>0</v>
      </c>
      <c r="J68" s="475">
        <f t="shared" si="42"/>
        <v>0</v>
      </c>
      <c r="K68" s="475">
        <f t="shared" ca="1" si="43"/>
        <v>0</v>
      </c>
      <c r="L68" s="418">
        <f t="shared" ca="1" si="44"/>
        <v>0</v>
      </c>
      <c r="M68" s="475">
        <f t="shared" si="45"/>
        <v>0</v>
      </c>
      <c r="N68" s="475">
        <f t="shared" ca="1" si="46"/>
        <v>0</v>
      </c>
      <c r="O68" s="418">
        <f t="shared" ca="1" si="47"/>
        <v>0</v>
      </c>
      <c r="P68" s="475">
        <f t="shared" si="48"/>
        <v>0</v>
      </c>
      <c r="Q68" s="476">
        <f t="shared" ca="1" si="49"/>
        <v>0</v>
      </c>
      <c r="R68" s="420">
        <f t="shared" ca="1" si="50"/>
        <v>0</v>
      </c>
      <c r="S68" s="475">
        <f t="shared" si="51"/>
        <v>0</v>
      </c>
      <c r="T68" s="476">
        <f t="shared" ca="1" si="52"/>
        <v>0</v>
      </c>
      <c r="U68" s="420">
        <f t="shared" ca="1" si="53"/>
        <v>0</v>
      </c>
      <c r="V68" s="475">
        <f t="shared" si="54"/>
        <v>0</v>
      </c>
      <c r="W68" s="476">
        <f t="shared" ca="1" si="55"/>
        <v>0</v>
      </c>
      <c r="X68" s="420">
        <f t="shared" ca="1" si="56"/>
        <v>0</v>
      </c>
    </row>
    <row r="69" spans="1:24" s="455" customFormat="1" x14ac:dyDescent="0.25">
      <c r="A69" s="759"/>
      <c r="B69" s="761"/>
      <c r="C69" s="465" t="s">
        <v>27</v>
      </c>
      <c r="D69" s="466">
        <f t="shared" si="57"/>
        <v>0</v>
      </c>
      <c r="E69" s="467">
        <f t="shared" ca="1" si="39"/>
        <v>0</v>
      </c>
      <c r="F69" s="468">
        <f t="shared" ca="1" si="39"/>
        <v>0</v>
      </c>
      <c r="G69" s="474">
        <f t="shared" si="40"/>
        <v>0</v>
      </c>
      <c r="H69" s="475">
        <f t="shared" ca="1" si="41"/>
        <v>0</v>
      </c>
      <c r="I69" s="418">
        <f t="shared" ca="1" si="58"/>
        <v>0</v>
      </c>
      <c r="J69" s="475">
        <f t="shared" si="42"/>
        <v>0</v>
      </c>
      <c r="K69" s="475">
        <f t="shared" ca="1" si="43"/>
        <v>0</v>
      </c>
      <c r="L69" s="418">
        <f t="shared" ca="1" si="44"/>
        <v>0</v>
      </c>
      <c r="M69" s="475">
        <f t="shared" si="45"/>
        <v>0</v>
      </c>
      <c r="N69" s="475">
        <f t="shared" ca="1" si="46"/>
        <v>0</v>
      </c>
      <c r="O69" s="418">
        <f t="shared" ca="1" si="47"/>
        <v>0</v>
      </c>
      <c r="P69" s="475">
        <f t="shared" si="48"/>
        <v>0</v>
      </c>
      <c r="Q69" s="476">
        <f t="shared" ca="1" si="49"/>
        <v>0</v>
      </c>
      <c r="R69" s="420">
        <f t="shared" ca="1" si="50"/>
        <v>0</v>
      </c>
      <c r="S69" s="475">
        <f t="shared" si="51"/>
        <v>0</v>
      </c>
      <c r="T69" s="476">
        <f t="shared" ca="1" si="52"/>
        <v>0</v>
      </c>
      <c r="U69" s="420">
        <f t="shared" ca="1" si="53"/>
        <v>0</v>
      </c>
      <c r="V69" s="475">
        <f t="shared" si="54"/>
        <v>0</v>
      </c>
      <c r="W69" s="476">
        <f t="shared" ca="1" si="55"/>
        <v>0</v>
      </c>
      <c r="X69" s="420">
        <f t="shared" ca="1" si="56"/>
        <v>0</v>
      </c>
    </row>
    <row r="70" spans="1:24" s="455" customFormat="1" x14ac:dyDescent="0.25">
      <c r="A70" s="759"/>
      <c r="B70" s="761"/>
      <c r="C70" s="465" t="s">
        <v>28</v>
      </c>
      <c r="D70" s="466">
        <f t="shared" si="57"/>
        <v>0</v>
      </c>
      <c r="E70" s="467">
        <f t="shared" ca="1" si="39"/>
        <v>0</v>
      </c>
      <c r="F70" s="468">
        <f t="shared" ca="1" si="39"/>
        <v>0</v>
      </c>
      <c r="G70" s="474">
        <f t="shared" si="40"/>
        <v>0</v>
      </c>
      <c r="H70" s="475">
        <f t="shared" ca="1" si="41"/>
        <v>0</v>
      </c>
      <c r="I70" s="418">
        <f t="shared" ca="1" si="58"/>
        <v>0</v>
      </c>
      <c r="J70" s="475">
        <f t="shared" si="42"/>
        <v>0</v>
      </c>
      <c r="K70" s="475">
        <f t="shared" ca="1" si="43"/>
        <v>0</v>
      </c>
      <c r="L70" s="418">
        <f t="shared" ca="1" si="44"/>
        <v>0</v>
      </c>
      <c r="M70" s="475">
        <f t="shared" si="45"/>
        <v>0</v>
      </c>
      <c r="N70" s="475">
        <f t="shared" ca="1" si="46"/>
        <v>0</v>
      </c>
      <c r="O70" s="418">
        <f t="shared" ca="1" si="47"/>
        <v>0</v>
      </c>
      <c r="P70" s="475">
        <f t="shared" si="48"/>
        <v>0</v>
      </c>
      <c r="Q70" s="476">
        <f t="shared" ca="1" si="49"/>
        <v>0</v>
      </c>
      <c r="R70" s="420">
        <f t="shared" ca="1" si="50"/>
        <v>0</v>
      </c>
      <c r="S70" s="475">
        <f t="shared" si="51"/>
        <v>0</v>
      </c>
      <c r="T70" s="476">
        <f t="shared" ca="1" si="52"/>
        <v>0</v>
      </c>
      <c r="U70" s="420">
        <f t="shared" ca="1" si="53"/>
        <v>0</v>
      </c>
      <c r="V70" s="475">
        <f t="shared" si="54"/>
        <v>0</v>
      </c>
      <c r="W70" s="476">
        <f t="shared" ca="1" si="55"/>
        <v>0</v>
      </c>
      <c r="X70" s="420">
        <f t="shared" ca="1" si="56"/>
        <v>0</v>
      </c>
    </row>
    <row r="71" spans="1:24" s="455" customFormat="1" x14ac:dyDescent="0.25">
      <c r="A71" s="759"/>
      <c r="B71" s="761"/>
      <c r="C71" s="465" t="s">
        <v>29</v>
      </c>
      <c r="D71" s="466">
        <f t="shared" si="57"/>
        <v>0</v>
      </c>
      <c r="E71" s="467">
        <f t="shared" ca="1" si="39"/>
        <v>0</v>
      </c>
      <c r="F71" s="468">
        <f t="shared" ca="1" si="39"/>
        <v>0</v>
      </c>
      <c r="G71" s="474">
        <f t="shared" si="40"/>
        <v>0</v>
      </c>
      <c r="H71" s="475">
        <f t="shared" ca="1" si="41"/>
        <v>0</v>
      </c>
      <c r="I71" s="418">
        <f t="shared" ca="1" si="58"/>
        <v>0</v>
      </c>
      <c r="J71" s="475">
        <f t="shared" si="42"/>
        <v>0</v>
      </c>
      <c r="K71" s="475">
        <f t="shared" ca="1" si="43"/>
        <v>0</v>
      </c>
      <c r="L71" s="418">
        <f t="shared" ca="1" si="44"/>
        <v>0</v>
      </c>
      <c r="M71" s="475">
        <f t="shared" si="45"/>
        <v>0</v>
      </c>
      <c r="N71" s="475">
        <f t="shared" ca="1" si="46"/>
        <v>0</v>
      </c>
      <c r="O71" s="418">
        <f t="shared" ca="1" si="47"/>
        <v>0</v>
      </c>
      <c r="P71" s="475">
        <f t="shared" si="48"/>
        <v>0</v>
      </c>
      <c r="Q71" s="476">
        <f t="shared" ca="1" si="49"/>
        <v>0</v>
      </c>
      <c r="R71" s="420">
        <f t="shared" ca="1" si="50"/>
        <v>0</v>
      </c>
      <c r="S71" s="475">
        <f t="shared" si="51"/>
        <v>0</v>
      </c>
      <c r="T71" s="476">
        <f t="shared" ca="1" si="52"/>
        <v>0</v>
      </c>
      <c r="U71" s="420">
        <f t="shared" ca="1" si="53"/>
        <v>0</v>
      </c>
      <c r="V71" s="475">
        <f t="shared" si="54"/>
        <v>0</v>
      </c>
      <c r="W71" s="476">
        <f t="shared" ca="1" si="55"/>
        <v>0</v>
      </c>
      <c r="X71" s="420">
        <f t="shared" ca="1" si="56"/>
        <v>0</v>
      </c>
    </row>
    <row r="72" spans="1:24" s="455" customFormat="1" x14ac:dyDescent="0.25">
      <c r="A72" s="759"/>
      <c r="B72" s="761"/>
      <c r="C72" s="465" t="s">
        <v>30</v>
      </c>
      <c r="D72" s="466">
        <f t="shared" si="57"/>
        <v>0</v>
      </c>
      <c r="E72" s="467">
        <f t="shared" ca="1" si="39"/>
        <v>0</v>
      </c>
      <c r="F72" s="468">
        <f t="shared" ca="1" si="39"/>
        <v>0</v>
      </c>
      <c r="G72" s="474">
        <f t="shared" si="40"/>
        <v>0</v>
      </c>
      <c r="H72" s="475">
        <f t="shared" ca="1" si="41"/>
        <v>0</v>
      </c>
      <c r="I72" s="418">
        <f t="shared" ca="1" si="58"/>
        <v>0</v>
      </c>
      <c r="J72" s="475">
        <f t="shared" si="42"/>
        <v>0</v>
      </c>
      <c r="K72" s="475">
        <f t="shared" ca="1" si="43"/>
        <v>0</v>
      </c>
      <c r="L72" s="418">
        <f t="shared" ca="1" si="44"/>
        <v>0</v>
      </c>
      <c r="M72" s="475">
        <f t="shared" si="45"/>
        <v>0</v>
      </c>
      <c r="N72" s="475">
        <f t="shared" ca="1" si="46"/>
        <v>0</v>
      </c>
      <c r="O72" s="418">
        <f t="shared" ca="1" si="47"/>
        <v>0</v>
      </c>
      <c r="P72" s="475">
        <f t="shared" si="48"/>
        <v>0</v>
      </c>
      <c r="Q72" s="476">
        <f t="shared" ca="1" si="49"/>
        <v>0</v>
      </c>
      <c r="R72" s="420">
        <f t="shared" ca="1" si="50"/>
        <v>0</v>
      </c>
      <c r="S72" s="475">
        <f t="shared" si="51"/>
        <v>0</v>
      </c>
      <c r="T72" s="476">
        <f t="shared" ca="1" si="52"/>
        <v>0</v>
      </c>
      <c r="U72" s="420">
        <f t="shared" ca="1" si="53"/>
        <v>0</v>
      </c>
      <c r="V72" s="475">
        <f t="shared" si="54"/>
        <v>0</v>
      </c>
      <c r="W72" s="476">
        <f t="shared" ca="1" si="55"/>
        <v>0</v>
      </c>
      <c r="X72" s="420">
        <f t="shared" ca="1" si="56"/>
        <v>0</v>
      </c>
    </row>
    <row r="73" spans="1:24" s="455" customFormat="1" x14ac:dyDescent="0.25">
      <c r="A73" s="759"/>
      <c r="B73" s="761"/>
      <c r="C73" s="465" t="s">
        <v>31</v>
      </c>
      <c r="D73" s="466">
        <f t="shared" si="57"/>
        <v>0</v>
      </c>
      <c r="E73" s="467">
        <f t="shared" ca="1" si="39"/>
        <v>0</v>
      </c>
      <c r="F73" s="468">
        <f t="shared" ca="1" si="39"/>
        <v>0</v>
      </c>
      <c r="G73" s="474">
        <f t="shared" si="40"/>
        <v>0</v>
      </c>
      <c r="H73" s="475">
        <f t="shared" ca="1" si="41"/>
        <v>0</v>
      </c>
      <c r="I73" s="418">
        <f t="shared" ca="1" si="58"/>
        <v>0</v>
      </c>
      <c r="J73" s="475">
        <f t="shared" si="42"/>
        <v>0</v>
      </c>
      <c r="K73" s="475">
        <f t="shared" ca="1" si="43"/>
        <v>0</v>
      </c>
      <c r="L73" s="418">
        <f t="shared" ca="1" si="44"/>
        <v>0</v>
      </c>
      <c r="M73" s="475">
        <f t="shared" si="45"/>
        <v>0</v>
      </c>
      <c r="N73" s="475">
        <f t="shared" ca="1" si="46"/>
        <v>0</v>
      </c>
      <c r="O73" s="418">
        <f t="shared" ca="1" si="47"/>
        <v>0</v>
      </c>
      <c r="P73" s="475">
        <f t="shared" si="48"/>
        <v>0</v>
      </c>
      <c r="Q73" s="476">
        <f t="shared" ca="1" si="49"/>
        <v>0</v>
      </c>
      <c r="R73" s="420">
        <f t="shared" ca="1" si="50"/>
        <v>0</v>
      </c>
      <c r="S73" s="475">
        <f t="shared" si="51"/>
        <v>0</v>
      </c>
      <c r="T73" s="476">
        <f t="shared" ca="1" si="52"/>
        <v>0</v>
      </c>
      <c r="U73" s="420">
        <f t="shared" ca="1" si="53"/>
        <v>0</v>
      </c>
      <c r="V73" s="475">
        <f t="shared" si="54"/>
        <v>0</v>
      </c>
      <c r="W73" s="476">
        <f t="shared" ca="1" si="55"/>
        <v>0</v>
      </c>
      <c r="X73" s="420">
        <f t="shared" ca="1" si="56"/>
        <v>0</v>
      </c>
    </row>
    <row r="74" spans="1:24" s="455" customFormat="1" x14ac:dyDescent="0.25">
      <c r="A74" s="759"/>
      <c r="B74" s="761"/>
      <c r="C74" s="465" t="s">
        <v>32</v>
      </c>
      <c r="D74" s="466">
        <f t="shared" si="57"/>
        <v>0</v>
      </c>
      <c r="E74" s="467">
        <f t="shared" ca="1" si="39"/>
        <v>0</v>
      </c>
      <c r="F74" s="468">
        <f t="shared" ca="1" si="39"/>
        <v>0</v>
      </c>
      <c r="G74" s="474">
        <f t="shared" si="40"/>
        <v>0</v>
      </c>
      <c r="H74" s="475">
        <f t="shared" ca="1" si="41"/>
        <v>0</v>
      </c>
      <c r="I74" s="418">
        <f t="shared" ca="1" si="58"/>
        <v>0</v>
      </c>
      <c r="J74" s="475">
        <f t="shared" si="42"/>
        <v>0</v>
      </c>
      <c r="K74" s="475">
        <f t="shared" ca="1" si="43"/>
        <v>0</v>
      </c>
      <c r="L74" s="418">
        <f t="shared" ca="1" si="44"/>
        <v>0</v>
      </c>
      <c r="M74" s="475">
        <f t="shared" si="45"/>
        <v>0</v>
      </c>
      <c r="N74" s="475">
        <f t="shared" ca="1" si="46"/>
        <v>0</v>
      </c>
      <c r="O74" s="418">
        <f t="shared" ca="1" si="47"/>
        <v>0</v>
      </c>
      <c r="P74" s="475">
        <f t="shared" si="48"/>
        <v>0</v>
      </c>
      <c r="Q74" s="476">
        <f t="shared" ca="1" si="49"/>
        <v>0</v>
      </c>
      <c r="R74" s="420">
        <f t="shared" ca="1" si="50"/>
        <v>0</v>
      </c>
      <c r="S74" s="475">
        <f t="shared" si="51"/>
        <v>0</v>
      </c>
      <c r="T74" s="476">
        <f t="shared" ca="1" si="52"/>
        <v>0</v>
      </c>
      <c r="U74" s="420">
        <f t="shared" ca="1" si="53"/>
        <v>0</v>
      </c>
      <c r="V74" s="475">
        <f t="shared" si="54"/>
        <v>0</v>
      </c>
      <c r="W74" s="476">
        <f t="shared" ca="1" si="55"/>
        <v>0</v>
      </c>
      <c r="X74" s="420">
        <f t="shared" ca="1" si="56"/>
        <v>0</v>
      </c>
    </row>
    <row r="75" spans="1:24" s="455" customFormat="1" x14ac:dyDescent="0.25">
      <c r="A75" s="759"/>
      <c r="B75" s="761"/>
      <c r="C75" s="465" t="s">
        <v>33</v>
      </c>
      <c r="D75" s="466">
        <f t="shared" si="57"/>
        <v>0</v>
      </c>
      <c r="E75" s="467">
        <f t="shared" ca="1" si="39"/>
        <v>0</v>
      </c>
      <c r="F75" s="468">
        <f t="shared" ca="1" si="39"/>
        <v>0</v>
      </c>
      <c r="G75" s="474">
        <f t="shared" si="40"/>
        <v>0</v>
      </c>
      <c r="H75" s="475">
        <f t="shared" ca="1" si="41"/>
        <v>0</v>
      </c>
      <c r="I75" s="418">
        <f t="shared" ca="1" si="58"/>
        <v>0</v>
      </c>
      <c r="J75" s="475">
        <f t="shared" si="42"/>
        <v>0</v>
      </c>
      <c r="K75" s="475">
        <f t="shared" ca="1" si="43"/>
        <v>0</v>
      </c>
      <c r="L75" s="418">
        <f t="shared" ca="1" si="44"/>
        <v>0</v>
      </c>
      <c r="M75" s="475">
        <f t="shared" si="45"/>
        <v>0</v>
      </c>
      <c r="N75" s="475">
        <f t="shared" ca="1" si="46"/>
        <v>0</v>
      </c>
      <c r="O75" s="418">
        <f t="shared" ca="1" si="47"/>
        <v>0</v>
      </c>
      <c r="P75" s="475">
        <f t="shared" si="48"/>
        <v>0</v>
      </c>
      <c r="Q75" s="476">
        <f t="shared" ca="1" si="49"/>
        <v>0</v>
      </c>
      <c r="R75" s="420">
        <f t="shared" ca="1" si="50"/>
        <v>0</v>
      </c>
      <c r="S75" s="475">
        <f t="shared" si="51"/>
        <v>0</v>
      </c>
      <c r="T75" s="476">
        <f t="shared" ca="1" si="52"/>
        <v>0</v>
      </c>
      <c r="U75" s="420">
        <f t="shared" ca="1" si="53"/>
        <v>0</v>
      </c>
      <c r="V75" s="475">
        <f t="shared" si="54"/>
        <v>0</v>
      </c>
      <c r="W75" s="476">
        <f t="shared" ca="1" si="55"/>
        <v>0</v>
      </c>
      <c r="X75" s="420">
        <f t="shared" ca="1" si="56"/>
        <v>0</v>
      </c>
    </row>
    <row r="76" spans="1:24" s="455" customFormat="1" ht="15.75" thickBot="1" x14ac:dyDescent="0.3">
      <c r="A76" s="760"/>
      <c r="B76" s="762"/>
      <c r="C76" s="477" t="s">
        <v>34</v>
      </c>
      <c r="D76" s="478">
        <f t="shared" si="57"/>
        <v>0</v>
      </c>
      <c r="E76" s="479">
        <f t="shared" ca="1" si="39"/>
        <v>0</v>
      </c>
      <c r="F76" s="480">
        <f t="shared" ca="1" si="39"/>
        <v>0</v>
      </c>
      <c r="G76" s="481">
        <f t="shared" si="40"/>
        <v>0</v>
      </c>
      <c r="H76" s="482">
        <f t="shared" ca="1" si="41"/>
        <v>0</v>
      </c>
      <c r="I76" s="427">
        <f t="shared" ca="1" si="58"/>
        <v>0</v>
      </c>
      <c r="J76" s="482">
        <f t="shared" si="42"/>
        <v>0</v>
      </c>
      <c r="K76" s="482">
        <f t="shared" ca="1" si="43"/>
        <v>0</v>
      </c>
      <c r="L76" s="427">
        <f t="shared" ca="1" si="44"/>
        <v>0</v>
      </c>
      <c r="M76" s="482">
        <f t="shared" si="45"/>
        <v>0</v>
      </c>
      <c r="N76" s="482">
        <f t="shared" ca="1" si="46"/>
        <v>0</v>
      </c>
      <c r="O76" s="427">
        <f t="shared" ca="1" si="47"/>
        <v>0</v>
      </c>
      <c r="P76" s="482">
        <f t="shared" si="48"/>
        <v>0</v>
      </c>
      <c r="Q76" s="483">
        <f t="shared" ca="1" si="49"/>
        <v>0</v>
      </c>
      <c r="R76" s="429">
        <f t="shared" ca="1" si="50"/>
        <v>0</v>
      </c>
      <c r="S76" s="482">
        <f t="shared" si="51"/>
        <v>0</v>
      </c>
      <c r="T76" s="483">
        <f t="shared" ca="1" si="52"/>
        <v>0</v>
      </c>
      <c r="U76" s="429">
        <f t="shared" ca="1" si="53"/>
        <v>0</v>
      </c>
      <c r="V76" s="482">
        <f t="shared" si="54"/>
        <v>0</v>
      </c>
      <c r="W76" s="483">
        <f t="shared" ca="1" si="55"/>
        <v>0</v>
      </c>
      <c r="X76" s="429">
        <f t="shared" ca="1" si="56"/>
        <v>0</v>
      </c>
    </row>
    <row r="77" spans="1:24" x14ac:dyDescent="0.25">
      <c r="A77" s="759" t="s">
        <v>192</v>
      </c>
      <c r="B77" s="761" t="s">
        <v>13</v>
      </c>
      <c r="C77" s="465" t="s">
        <v>25</v>
      </c>
      <c r="D77" s="466">
        <f>G77+J77+M77+P77</f>
        <v>0</v>
      </c>
      <c r="E77" s="467">
        <f ca="1">H77+K77+N77+Q77</f>
        <v>0</v>
      </c>
      <c r="F77" s="468">
        <f ca="1">I77+L77+O77+R77</f>
        <v>0</v>
      </c>
      <c r="G77" s="484">
        <f>G6*G36*Faktory!$D$8</f>
        <v>0</v>
      </c>
      <c r="H77" s="485">
        <f ca="1">((H67*G36)-(H67*((G36-H36)*(1+$W$36))))*Faktory!$D$8</f>
        <v>0</v>
      </c>
      <c r="I77" s="408">
        <f ca="1">H77-G77</f>
        <v>0</v>
      </c>
      <c r="J77" s="485">
        <f>J6*J36*Faktory!$D$8</f>
        <v>0</v>
      </c>
      <c r="K77" s="485">
        <f ca="1">((K67*J36)-(K67*((J36-K36)*(1+$W$36))))*Faktory!$D$8</f>
        <v>0</v>
      </c>
      <c r="L77" s="408">
        <f ca="1">K77-J77</f>
        <v>0</v>
      </c>
      <c r="M77" s="485">
        <f>M6*M36*Faktory!$D$8</f>
        <v>0</v>
      </c>
      <c r="N77" s="485">
        <f ca="1">((N67*M36)-(N67*((M36-N36)*(1+$W$36))))*Faktory!$D$8</f>
        <v>0</v>
      </c>
      <c r="O77" s="408">
        <f ca="1">N77-M77</f>
        <v>0</v>
      </c>
      <c r="P77" s="485">
        <f>P6*P36*Faktory!$D$8</f>
        <v>0</v>
      </c>
      <c r="Q77" s="486">
        <f ca="1">((Q67*P36)-(Q67*((P36-Q36)*(1+$W$36))))*Faktory!$D$8</f>
        <v>0</v>
      </c>
      <c r="R77" s="487">
        <f ca="1">Q77-P77</f>
        <v>0</v>
      </c>
      <c r="S77" s="485">
        <f>S6*S36*Faktory!$D$8</f>
        <v>0</v>
      </c>
      <c r="T77" s="486">
        <f ca="1">((T67*S36)-(T67*((S36-T36)*(1+$W$36))))*Faktory!$D$8</f>
        <v>0</v>
      </c>
      <c r="U77" s="487">
        <f ca="1">T77-S77</f>
        <v>0</v>
      </c>
      <c r="V77" s="485">
        <f>V6*V36*Faktory!$D$8</f>
        <v>0</v>
      </c>
      <c r="W77" s="486">
        <f ca="1">((W67*V36)-(W67*((V36-W36)*(1+$W$36))))*Faktory!$D$8</f>
        <v>0</v>
      </c>
      <c r="X77" s="487">
        <f ca="1">W77-V77</f>
        <v>0</v>
      </c>
    </row>
    <row r="78" spans="1:24" x14ac:dyDescent="0.25">
      <c r="A78" s="759"/>
      <c r="B78" s="761"/>
      <c r="C78" s="465" t="s">
        <v>26</v>
      </c>
      <c r="D78" s="466">
        <f t="shared" ref="D78:D96" si="59">G78+J78+M78+P78</f>
        <v>0</v>
      </c>
      <c r="E78" s="467">
        <f t="shared" ref="E78:E96" ca="1" si="60">H78+K78+N78+Q78</f>
        <v>0</v>
      </c>
      <c r="F78" s="468">
        <f t="shared" ref="F78:F96" ca="1" si="61">I78+L78+O78+R78</f>
        <v>0</v>
      </c>
      <c r="G78" s="474">
        <f>G7*G37*Faktory!$D$8</f>
        <v>0</v>
      </c>
      <c r="H78" s="475">
        <f ca="1">((H68*G37)-(H68*((G37-H37)*(1+$W$36))))*Faktory!$D$8</f>
        <v>0</v>
      </c>
      <c r="I78" s="418">
        <f t="shared" ref="I78:I96" ca="1" si="62">H78-G78</f>
        <v>0</v>
      </c>
      <c r="J78" s="475">
        <f>J7*J37*Faktory!$D$8</f>
        <v>0</v>
      </c>
      <c r="K78" s="475">
        <f ca="1">((K68*J37)-(K68*((J37-K37)*(1+$W$36))))*Faktory!$D$8</f>
        <v>0</v>
      </c>
      <c r="L78" s="418">
        <f t="shared" ref="L78:L96" ca="1" si="63">K78-J78</f>
        <v>0</v>
      </c>
      <c r="M78" s="475">
        <f>M7*M37*Faktory!$D$8</f>
        <v>0</v>
      </c>
      <c r="N78" s="475">
        <f ca="1">((N68*M37)-(N68*((M37-N37)*(1+$W$36))))*Faktory!$D$8</f>
        <v>0</v>
      </c>
      <c r="O78" s="418">
        <f t="shared" ref="O78:O96" ca="1" si="64">N78-M78</f>
        <v>0</v>
      </c>
      <c r="P78" s="475">
        <f>P7*P37*Faktory!$D$8</f>
        <v>0</v>
      </c>
      <c r="Q78" s="476">
        <f ca="1">((Q68*P37)-(Q68*((P37-Q37)*(1+$W$36))))*Faktory!$D$8</f>
        <v>0</v>
      </c>
      <c r="R78" s="420">
        <f t="shared" ref="R78:R96" ca="1" si="65">Q78-P78</f>
        <v>0</v>
      </c>
      <c r="S78" s="475">
        <f>S7*S37*Faktory!$D$8</f>
        <v>0</v>
      </c>
      <c r="T78" s="476">
        <f ca="1">((T68*S37)-(T68*((S37-T37)*(1+$W$36))))*Faktory!$D$8</f>
        <v>0</v>
      </c>
      <c r="U78" s="420">
        <f t="shared" ref="U78:U96" ca="1" si="66">T78-S78</f>
        <v>0</v>
      </c>
      <c r="V78" s="475">
        <f>V7*V37*Faktory!$D$8</f>
        <v>0</v>
      </c>
      <c r="W78" s="476">
        <f ca="1">((W68*V37)-(W68*((V37-W37)*(1+$W$36))))*Faktory!$D$8</f>
        <v>0</v>
      </c>
      <c r="X78" s="420">
        <f t="shared" ref="X78:X96" ca="1" si="67">W78-V78</f>
        <v>0</v>
      </c>
    </row>
    <row r="79" spans="1:24" x14ac:dyDescent="0.25">
      <c r="A79" s="759"/>
      <c r="B79" s="761"/>
      <c r="C79" s="465" t="s">
        <v>27</v>
      </c>
      <c r="D79" s="466">
        <f t="shared" si="59"/>
        <v>0</v>
      </c>
      <c r="E79" s="467">
        <f t="shared" ca="1" si="60"/>
        <v>0</v>
      </c>
      <c r="F79" s="468">
        <f t="shared" ca="1" si="61"/>
        <v>0</v>
      </c>
      <c r="G79" s="474">
        <f>G8*G38*Faktory!$D$8</f>
        <v>0</v>
      </c>
      <c r="H79" s="475">
        <f ca="1">((H69*G38)-(H69*((G38-H38)*(1+$W$36))))*Faktory!$D$8</f>
        <v>0</v>
      </c>
      <c r="I79" s="418">
        <f t="shared" ca="1" si="62"/>
        <v>0</v>
      </c>
      <c r="J79" s="475">
        <f>J8*J38*Faktory!$D$8</f>
        <v>0</v>
      </c>
      <c r="K79" s="475">
        <f ca="1">((K69*J38)-(K69*((J38-K38)*(1+$W$36))))*Faktory!$D$8</f>
        <v>0</v>
      </c>
      <c r="L79" s="418">
        <f t="shared" ca="1" si="63"/>
        <v>0</v>
      </c>
      <c r="M79" s="475">
        <f>M8*M38*Faktory!$D$8</f>
        <v>0</v>
      </c>
      <c r="N79" s="475">
        <f ca="1">((N69*M38)-(N69*((M38-N38)*(1+$W$36))))*Faktory!$D$8</f>
        <v>0</v>
      </c>
      <c r="O79" s="418">
        <f t="shared" ca="1" si="64"/>
        <v>0</v>
      </c>
      <c r="P79" s="475">
        <f>P8*P38*Faktory!$D$8</f>
        <v>0</v>
      </c>
      <c r="Q79" s="476">
        <f ca="1">((Q69*P38)-(Q69*((P38-Q38)*(1+$W$36))))*Faktory!$D$8</f>
        <v>0</v>
      </c>
      <c r="R79" s="420">
        <f t="shared" ca="1" si="65"/>
        <v>0</v>
      </c>
      <c r="S79" s="475">
        <f>S8*S38*Faktory!$D$8</f>
        <v>0</v>
      </c>
      <c r="T79" s="476">
        <f ca="1">((T69*S38)-(T69*((S38-T38)*(1+$W$36))))*Faktory!$D$8</f>
        <v>0</v>
      </c>
      <c r="U79" s="420">
        <f t="shared" ca="1" si="66"/>
        <v>0</v>
      </c>
      <c r="V79" s="475">
        <f>V8*V38*Faktory!$D$8</f>
        <v>0</v>
      </c>
      <c r="W79" s="476">
        <f ca="1">((W69*V38)-(W69*((V38-W38)*(1+$W$36))))*Faktory!$D$8</f>
        <v>0</v>
      </c>
      <c r="X79" s="420">
        <f t="shared" ca="1" si="67"/>
        <v>0</v>
      </c>
    </row>
    <row r="80" spans="1:24" x14ac:dyDescent="0.25">
      <c r="A80" s="759"/>
      <c r="B80" s="761"/>
      <c r="C80" s="465" t="s">
        <v>28</v>
      </c>
      <c r="D80" s="466">
        <f t="shared" si="59"/>
        <v>0</v>
      </c>
      <c r="E80" s="467">
        <f t="shared" ca="1" si="60"/>
        <v>0</v>
      </c>
      <c r="F80" s="468">
        <f t="shared" ca="1" si="61"/>
        <v>0</v>
      </c>
      <c r="G80" s="474">
        <f>G9*G39*Faktory!$D$8</f>
        <v>0</v>
      </c>
      <c r="H80" s="475">
        <f ca="1">((H70*G39)-(H70*((G39-H39)*(1+$W$36))))*Faktory!$D$8</f>
        <v>0</v>
      </c>
      <c r="I80" s="418">
        <f t="shared" ca="1" si="62"/>
        <v>0</v>
      </c>
      <c r="J80" s="475">
        <f>J9*J39*Faktory!$D$8</f>
        <v>0</v>
      </c>
      <c r="K80" s="475">
        <f ca="1">((K70*J39)-(K70*((J39-K39)*(1+$W$36))))*Faktory!$D$8</f>
        <v>0</v>
      </c>
      <c r="L80" s="418">
        <f t="shared" ca="1" si="63"/>
        <v>0</v>
      </c>
      <c r="M80" s="475">
        <f>M9*M39*Faktory!$D$8</f>
        <v>0</v>
      </c>
      <c r="N80" s="475">
        <f ca="1">((N70*M39)-(N70*((M39-N39)*(1+$W$36))))*Faktory!$D$8</f>
        <v>0</v>
      </c>
      <c r="O80" s="418">
        <f t="shared" ca="1" si="64"/>
        <v>0</v>
      </c>
      <c r="P80" s="475">
        <f>P9*P39*Faktory!$D$8</f>
        <v>0</v>
      </c>
      <c r="Q80" s="476">
        <f ca="1">((Q70*P39)-(Q70*((P39-Q39)*(1+$W$36))))*Faktory!$D$8</f>
        <v>0</v>
      </c>
      <c r="R80" s="420">
        <f t="shared" ca="1" si="65"/>
        <v>0</v>
      </c>
      <c r="S80" s="475">
        <f>S9*S39*Faktory!$D$8</f>
        <v>0</v>
      </c>
      <c r="T80" s="476">
        <f ca="1">((T70*S39)-(T70*((S39-T39)*(1+$W$36))))*Faktory!$D$8</f>
        <v>0</v>
      </c>
      <c r="U80" s="420">
        <f t="shared" ca="1" si="66"/>
        <v>0</v>
      </c>
      <c r="V80" s="475">
        <f>V9*V39*Faktory!$D$8</f>
        <v>0</v>
      </c>
      <c r="W80" s="476">
        <f ca="1">((W70*V39)-(W70*((V39-W39)*(1+$W$36))))*Faktory!$D$8</f>
        <v>0</v>
      </c>
      <c r="X80" s="420">
        <f t="shared" ca="1" si="67"/>
        <v>0</v>
      </c>
    </row>
    <row r="81" spans="1:24" x14ac:dyDescent="0.25">
      <c r="A81" s="759"/>
      <c r="B81" s="761"/>
      <c r="C81" s="465" t="s">
        <v>29</v>
      </c>
      <c r="D81" s="466">
        <f t="shared" si="59"/>
        <v>0</v>
      </c>
      <c r="E81" s="467">
        <f t="shared" ca="1" si="60"/>
        <v>0</v>
      </c>
      <c r="F81" s="468">
        <f t="shared" ca="1" si="61"/>
        <v>0</v>
      </c>
      <c r="G81" s="474">
        <f>G10*G40*Faktory!$D$8</f>
        <v>0</v>
      </c>
      <c r="H81" s="475">
        <f ca="1">((H71*G40)-(H71*((G40-H40)*(1+$W$36))))*Faktory!$D$8</f>
        <v>0</v>
      </c>
      <c r="I81" s="418">
        <f t="shared" ca="1" si="62"/>
        <v>0</v>
      </c>
      <c r="J81" s="475">
        <f>J10*J40*Faktory!$D$8</f>
        <v>0</v>
      </c>
      <c r="K81" s="475">
        <f ca="1">((K71*J40)-(K71*((J40-K40)*(1+$W$36))))*Faktory!$D$8</f>
        <v>0</v>
      </c>
      <c r="L81" s="418">
        <f t="shared" ca="1" si="63"/>
        <v>0</v>
      </c>
      <c r="M81" s="475">
        <f>M10*M40*Faktory!$D$8</f>
        <v>0</v>
      </c>
      <c r="N81" s="475">
        <f ca="1">((N71*M40)-(N71*((M40-N40)*(1+$W$36))))*Faktory!$D$8</f>
        <v>0</v>
      </c>
      <c r="O81" s="418">
        <f t="shared" ca="1" si="64"/>
        <v>0</v>
      </c>
      <c r="P81" s="475">
        <f>P10*P40*Faktory!$D$8</f>
        <v>0</v>
      </c>
      <c r="Q81" s="476">
        <f ca="1">((Q71*P40)-(Q71*((P40-Q40)*(1+$W$36))))*Faktory!$D$8</f>
        <v>0</v>
      </c>
      <c r="R81" s="420">
        <f t="shared" ca="1" si="65"/>
        <v>0</v>
      </c>
      <c r="S81" s="475">
        <f>S10*S40*Faktory!$D$8</f>
        <v>0</v>
      </c>
      <c r="T81" s="476">
        <f ca="1">((T71*S40)-(T71*((S40-T40)*(1+$W$36))))*Faktory!$D$8</f>
        <v>0</v>
      </c>
      <c r="U81" s="420">
        <f t="shared" ca="1" si="66"/>
        <v>0</v>
      </c>
      <c r="V81" s="475">
        <f>V10*V40*Faktory!$D$8</f>
        <v>0</v>
      </c>
      <c r="W81" s="476">
        <f ca="1">((W71*V40)-(W71*((V40-W40)*(1+$W$36))))*Faktory!$D$8</f>
        <v>0</v>
      </c>
      <c r="X81" s="420">
        <f t="shared" ca="1" si="67"/>
        <v>0</v>
      </c>
    </row>
    <row r="82" spans="1:24" x14ac:dyDescent="0.25">
      <c r="A82" s="759"/>
      <c r="B82" s="761"/>
      <c r="C82" s="465" t="s">
        <v>30</v>
      </c>
      <c r="D82" s="466">
        <f t="shared" si="59"/>
        <v>0</v>
      </c>
      <c r="E82" s="467">
        <f t="shared" ca="1" si="60"/>
        <v>0</v>
      </c>
      <c r="F82" s="468">
        <f t="shared" ca="1" si="61"/>
        <v>0</v>
      </c>
      <c r="G82" s="474">
        <f>G11*G41*Faktory!$D$8</f>
        <v>0</v>
      </c>
      <c r="H82" s="475">
        <f ca="1">((H72*G41)-(H72*((G41-H41)*(1+$W$36))))*Faktory!$D$8</f>
        <v>0</v>
      </c>
      <c r="I82" s="418">
        <f t="shared" ca="1" si="62"/>
        <v>0</v>
      </c>
      <c r="J82" s="475">
        <f>J11*J41*Faktory!$D$8</f>
        <v>0</v>
      </c>
      <c r="K82" s="475">
        <f ca="1">((K72*J41)-(K72*((J41-K41)*(1+$W$36))))*Faktory!$D$8</f>
        <v>0</v>
      </c>
      <c r="L82" s="418">
        <f t="shared" ca="1" si="63"/>
        <v>0</v>
      </c>
      <c r="M82" s="475">
        <f>M11*M41*Faktory!$D$8</f>
        <v>0</v>
      </c>
      <c r="N82" s="475">
        <f ca="1">((N72*M41)-(N72*((M41-N41)*(1+$W$36))))*Faktory!$D$8</f>
        <v>0</v>
      </c>
      <c r="O82" s="418">
        <f t="shared" ca="1" si="64"/>
        <v>0</v>
      </c>
      <c r="P82" s="475">
        <f>P11*P41*Faktory!$D$8</f>
        <v>0</v>
      </c>
      <c r="Q82" s="476">
        <f ca="1">((Q72*P41)-(Q72*((P41-Q41)*(1+$W$36))))*Faktory!$D$8</f>
        <v>0</v>
      </c>
      <c r="R82" s="420">
        <f t="shared" ca="1" si="65"/>
        <v>0</v>
      </c>
      <c r="S82" s="475">
        <f>S11*S41*Faktory!$D$8</f>
        <v>0</v>
      </c>
      <c r="T82" s="476">
        <f ca="1">((T72*S41)-(T72*((S41-T41)*(1+$W$36))))*Faktory!$D$8</f>
        <v>0</v>
      </c>
      <c r="U82" s="420">
        <f t="shared" ca="1" si="66"/>
        <v>0</v>
      </c>
      <c r="V82" s="475">
        <f>V11*V41*Faktory!$D$8</f>
        <v>0</v>
      </c>
      <c r="W82" s="476">
        <f ca="1">((W72*V41)-(W72*((V41-W41)*(1+$W$36))))*Faktory!$D$8</f>
        <v>0</v>
      </c>
      <c r="X82" s="420">
        <f t="shared" ca="1" si="67"/>
        <v>0</v>
      </c>
    </row>
    <row r="83" spans="1:24" x14ac:dyDescent="0.25">
      <c r="A83" s="759"/>
      <c r="B83" s="761"/>
      <c r="C83" s="465" t="s">
        <v>31</v>
      </c>
      <c r="D83" s="466">
        <f t="shared" si="59"/>
        <v>0</v>
      </c>
      <c r="E83" s="467">
        <f t="shared" ca="1" si="60"/>
        <v>0</v>
      </c>
      <c r="F83" s="468">
        <f t="shared" ca="1" si="61"/>
        <v>0</v>
      </c>
      <c r="G83" s="474">
        <f>G12*G42*Faktory!$D$8</f>
        <v>0</v>
      </c>
      <c r="H83" s="475">
        <f ca="1">((H73*G42)-(H73*((G42-H42)*(1+$W$36))))*Faktory!$D$8</f>
        <v>0</v>
      </c>
      <c r="I83" s="418">
        <f t="shared" ca="1" si="62"/>
        <v>0</v>
      </c>
      <c r="J83" s="475">
        <f>J12*J42*Faktory!$D$8</f>
        <v>0</v>
      </c>
      <c r="K83" s="475">
        <f ca="1">((K73*J42)-(K73*((J42-K42)*(1+$W$36))))*Faktory!$D$8</f>
        <v>0</v>
      </c>
      <c r="L83" s="418">
        <f t="shared" ca="1" si="63"/>
        <v>0</v>
      </c>
      <c r="M83" s="475">
        <f>M12*M42*Faktory!$D$8</f>
        <v>0</v>
      </c>
      <c r="N83" s="475">
        <f ca="1">((N73*M42)-(N73*((M42-N42)*(1+$W$36))))*Faktory!$D$8</f>
        <v>0</v>
      </c>
      <c r="O83" s="418">
        <f t="shared" ca="1" si="64"/>
        <v>0</v>
      </c>
      <c r="P83" s="475">
        <f>P12*P42*Faktory!$D$8</f>
        <v>0</v>
      </c>
      <c r="Q83" s="476">
        <f ca="1">((Q73*P42)-(Q73*((P42-Q42)*(1+$W$36))))*Faktory!$D$8</f>
        <v>0</v>
      </c>
      <c r="R83" s="420">
        <f t="shared" ca="1" si="65"/>
        <v>0</v>
      </c>
      <c r="S83" s="475">
        <f>S12*S42*Faktory!$D$8</f>
        <v>0</v>
      </c>
      <c r="T83" s="476">
        <f ca="1">((T73*S42)-(T73*((S42-T42)*(1+$W$36))))*Faktory!$D$8</f>
        <v>0</v>
      </c>
      <c r="U83" s="420">
        <f t="shared" ca="1" si="66"/>
        <v>0</v>
      </c>
      <c r="V83" s="475">
        <f>V12*V42*Faktory!$D$8</f>
        <v>0</v>
      </c>
      <c r="W83" s="476">
        <f ca="1">((W73*V42)-(W73*((V42-W42)*(1+$W$36))))*Faktory!$D$8</f>
        <v>0</v>
      </c>
      <c r="X83" s="420">
        <f t="shared" ca="1" si="67"/>
        <v>0</v>
      </c>
    </row>
    <row r="84" spans="1:24" x14ac:dyDescent="0.25">
      <c r="A84" s="759"/>
      <c r="B84" s="761"/>
      <c r="C84" s="465" t="s">
        <v>32</v>
      </c>
      <c r="D84" s="466">
        <f t="shared" si="59"/>
        <v>0</v>
      </c>
      <c r="E84" s="467">
        <f t="shared" ca="1" si="60"/>
        <v>0</v>
      </c>
      <c r="F84" s="468">
        <f t="shared" ca="1" si="61"/>
        <v>0</v>
      </c>
      <c r="G84" s="474">
        <f>G13*G43*Faktory!$D$8</f>
        <v>0</v>
      </c>
      <c r="H84" s="475">
        <f ca="1">((H74*G43)-(H74*((G43-H43)*(1+$W$36))))*Faktory!$D$8</f>
        <v>0</v>
      </c>
      <c r="I84" s="418">
        <f t="shared" ca="1" si="62"/>
        <v>0</v>
      </c>
      <c r="J84" s="475">
        <f>J13*J43*Faktory!$D$8</f>
        <v>0</v>
      </c>
      <c r="K84" s="475">
        <f ca="1">((K74*J43)-(K74*((J43-K43)*(1+$W$36))))*Faktory!$D$8</f>
        <v>0</v>
      </c>
      <c r="L84" s="418">
        <f t="shared" ca="1" si="63"/>
        <v>0</v>
      </c>
      <c r="M84" s="475">
        <f>M13*M43*Faktory!$D$8</f>
        <v>0</v>
      </c>
      <c r="N84" s="475">
        <f ca="1">((N74*M43)-(N74*((M43-N43)*(1+$W$36))))*Faktory!$D$8</f>
        <v>0</v>
      </c>
      <c r="O84" s="418">
        <f t="shared" ca="1" si="64"/>
        <v>0</v>
      </c>
      <c r="P84" s="475">
        <f>P13*P43*Faktory!$D$8</f>
        <v>0</v>
      </c>
      <c r="Q84" s="476">
        <f ca="1">((Q74*P43)-(Q74*((P43-Q43)*(1+$W$36))))*Faktory!$D$8</f>
        <v>0</v>
      </c>
      <c r="R84" s="420">
        <f t="shared" ca="1" si="65"/>
        <v>0</v>
      </c>
      <c r="S84" s="475">
        <f>S13*S43*Faktory!$D$8</f>
        <v>0</v>
      </c>
      <c r="T84" s="476">
        <f ca="1">((T74*S43)-(T74*((S43-T43)*(1+$W$36))))*Faktory!$D$8</f>
        <v>0</v>
      </c>
      <c r="U84" s="420">
        <f t="shared" ca="1" si="66"/>
        <v>0</v>
      </c>
      <c r="V84" s="475">
        <f>V13*V43*Faktory!$D$8</f>
        <v>0</v>
      </c>
      <c r="W84" s="476">
        <f ca="1">((W74*V43)-(W74*((V43-W43)*(1+$W$36))))*Faktory!$D$8</f>
        <v>0</v>
      </c>
      <c r="X84" s="420">
        <f t="shared" ca="1" si="67"/>
        <v>0</v>
      </c>
    </row>
    <row r="85" spans="1:24" x14ac:dyDescent="0.25">
      <c r="A85" s="759"/>
      <c r="B85" s="761"/>
      <c r="C85" s="465" t="s">
        <v>33</v>
      </c>
      <c r="D85" s="466">
        <f t="shared" si="59"/>
        <v>0</v>
      </c>
      <c r="E85" s="467">
        <f t="shared" ca="1" si="60"/>
        <v>0</v>
      </c>
      <c r="F85" s="468">
        <f t="shared" ca="1" si="61"/>
        <v>0</v>
      </c>
      <c r="G85" s="474">
        <f>G14*G44*Faktory!$D$8</f>
        <v>0</v>
      </c>
      <c r="H85" s="475">
        <f ca="1">((H75*G44)-(H75*((G44-H44)*(1+$W$36))))*Faktory!$D$8</f>
        <v>0</v>
      </c>
      <c r="I85" s="418">
        <f t="shared" ca="1" si="62"/>
        <v>0</v>
      </c>
      <c r="J85" s="475">
        <f>J14*J44*Faktory!$D$8</f>
        <v>0</v>
      </c>
      <c r="K85" s="475">
        <f ca="1">((K75*J44)-(K75*((J44-K44)*(1+$W$36))))*Faktory!$D$8</f>
        <v>0</v>
      </c>
      <c r="L85" s="418">
        <f t="shared" ca="1" si="63"/>
        <v>0</v>
      </c>
      <c r="M85" s="475">
        <f>M14*M44*Faktory!$D$8</f>
        <v>0</v>
      </c>
      <c r="N85" s="475">
        <f ca="1">((N75*M44)-(N75*((M44-N44)*(1+$W$36))))*Faktory!$D$8</f>
        <v>0</v>
      </c>
      <c r="O85" s="418">
        <f t="shared" ca="1" si="64"/>
        <v>0</v>
      </c>
      <c r="P85" s="475">
        <f>P14*P44*Faktory!$D$8</f>
        <v>0</v>
      </c>
      <c r="Q85" s="476">
        <f ca="1">((Q75*P44)-(Q75*((P44-Q44)*(1+$W$36))))*Faktory!$D$8</f>
        <v>0</v>
      </c>
      <c r="R85" s="420">
        <f t="shared" ca="1" si="65"/>
        <v>0</v>
      </c>
      <c r="S85" s="475">
        <f>S14*S44*Faktory!$D$8</f>
        <v>0</v>
      </c>
      <c r="T85" s="476">
        <f ca="1">((T75*S44)-(T75*((S44-T44)*(1+$W$36))))*Faktory!$D$8</f>
        <v>0</v>
      </c>
      <c r="U85" s="420">
        <f t="shared" ca="1" si="66"/>
        <v>0</v>
      </c>
      <c r="V85" s="475">
        <f>V14*V44*Faktory!$D$8</f>
        <v>0</v>
      </c>
      <c r="W85" s="476">
        <f ca="1">((W75*V44)-(W75*((V44-W44)*(1+$W$36))))*Faktory!$D$8</f>
        <v>0</v>
      </c>
      <c r="X85" s="420">
        <f t="shared" ca="1" si="67"/>
        <v>0</v>
      </c>
    </row>
    <row r="86" spans="1:24" ht="15.75" thickBot="1" x14ac:dyDescent="0.3">
      <c r="A86" s="760"/>
      <c r="B86" s="762"/>
      <c r="C86" s="477" t="s">
        <v>34</v>
      </c>
      <c r="D86" s="478">
        <f t="shared" si="59"/>
        <v>0</v>
      </c>
      <c r="E86" s="479">
        <f t="shared" ca="1" si="60"/>
        <v>0</v>
      </c>
      <c r="F86" s="480">
        <f t="shared" ca="1" si="61"/>
        <v>0</v>
      </c>
      <c r="G86" s="481">
        <f>G15*G45*Faktory!$D$8</f>
        <v>0</v>
      </c>
      <c r="H86" s="482">
        <f ca="1">((H76*G45)-(H76*((G45-H45)*(1+$W$36))))*Faktory!$D$8</f>
        <v>0</v>
      </c>
      <c r="I86" s="427">
        <f t="shared" ca="1" si="62"/>
        <v>0</v>
      </c>
      <c r="J86" s="482">
        <f>J15*J45*Faktory!$D$8</f>
        <v>0</v>
      </c>
      <c r="K86" s="482">
        <f ca="1">((K76*J45)-(K76*((J45-K45)*(1+$W$36))))*Faktory!$D$8</f>
        <v>0</v>
      </c>
      <c r="L86" s="427">
        <f t="shared" ca="1" si="63"/>
        <v>0</v>
      </c>
      <c r="M86" s="482">
        <f>M15*M45*Faktory!$D$8</f>
        <v>0</v>
      </c>
      <c r="N86" s="482">
        <f ca="1">((N76*M45)-(N76*((M45-N45)*(1+$W$36))))*Faktory!$D$8</f>
        <v>0</v>
      </c>
      <c r="O86" s="427">
        <f t="shared" ca="1" si="64"/>
        <v>0</v>
      </c>
      <c r="P86" s="482">
        <f>P15*P45*Faktory!$D$8</f>
        <v>0</v>
      </c>
      <c r="Q86" s="483">
        <f ca="1">((Q76*P45)-(Q76*((P45-Q45)*(1+$W$36))))*Faktory!$D$8</f>
        <v>0</v>
      </c>
      <c r="R86" s="429">
        <f t="shared" ca="1" si="65"/>
        <v>0</v>
      </c>
      <c r="S86" s="482">
        <f>S15*S45*Faktory!$D$8</f>
        <v>0</v>
      </c>
      <c r="T86" s="483">
        <f ca="1">((T76*S45)-(T76*((S45-T45)*(1+$W$36))))*Faktory!$D$8</f>
        <v>0</v>
      </c>
      <c r="U86" s="429">
        <f t="shared" ca="1" si="66"/>
        <v>0</v>
      </c>
      <c r="V86" s="482">
        <f>V15*V45*Faktory!$D$8</f>
        <v>0</v>
      </c>
      <c r="W86" s="483">
        <f ca="1">((W76*V45)-(W76*((V45-W45)*(1+$W$36))))*Faktory!$D$8</f>
        <v>0</v>
      </c>
      <c r="X86" s="429">
        <f t="shared" ca="1" si="67"/>
        <v>0</v>
      </c>
    </row>
    <row r="87" spans="1:24" x14ac:dyDescent="0.25">
      <c r="A87" s="759" t="s">
        <v>187</v>
      </c>
      <c r="B87" s="761" t="s">
        <v>188</v>
      </c>
      <c r="C87" s="465" t="s">
        <v>25</v>
      </c>
      <c r="D87" s="488">
        <f t="shared" si="59"/>
        <v>0</v>
      </c>
      <c r="E87" s="489">
        <f t="shared" si="60"/>
        <v>0</v>
      </c>
      <c r="F87" s="490">
        <f t="shared" si="61"/>
        <v>0</v>
      </c>
      <c r="G87" s="491">
        <f t="shared" ref="G87:H96" si="68">(G6*G36)/12/21/7.5</f>
        <v>0</v>
      </c>
      <c r="H87" s="492">
        <f t="shared" si="68"/>
        <v>0</v>
      </c>
      <c r="I87" s="493">
        <f t="shared" si="62"/>
        <v>0</v>
      </c>
      <c r="J87" s="492">
        <f t="shared" ref="J87:K96" si="69">(J6*J36)/12/21/7.5</f>
        <v>0</v>
      </c>
      <c r="K87" s="492">
        <f t="shared" si="69"/>
        <v>0</v>
      </c>
      <c r="L87" s="493">
        <f t="shared" si="63"/>
        <v>0</v>
      </c>
      <c r="M87" s="492">
        <f t="shared" ref="M87:N96" si="70">(M6*M36)/12/21/7.5</f>
        <v>0</v>
      </c>
      <c r="N87" s="492">
        <f t="shared" si="70"/>
        <v>0</v>
      </c>
      <c r="O87" s="493">
        <f t="shared" si="64"/>
        <v>0</v>
      </c>
      <c r="P87" s="492">
        <f t="shared" ref="P87:Q96" si="71">(P6*P36)/12/21/7.5</f>
        <v>0</v>
      </c>
      <c r="Q87" s="494">
        <f t="shared" si="71"/>
        <v>0</v>
      </c>
      <c r="R87" s="495">
        <f t="shared" si="65"/>
        <v>0</v>
      </c>
      <c r="S87" s="492">
        <f t="shared" ref="S87:T87" si="72">(S6*S36)/12/21/7.5</f>
        <v>0</v>
      </c>
      <c r="T87" s="494">
        <f t="shared" si="72"/>
        <v>0</v>
      </c>
      <c r="U87" s="495">
        <f t="shared" si="66"/>
        <v>0</v>
      </c>
      <c r="V87" s="492">
        <f t="shared" ref="V87:W87" si="73">(V6*V36)/12/21/7.5</f>
        <v>0</v>
      </c>
      <c r="W87" s="494">
        <f t="shared" si="73"/>
        <v>0</v>
      </c>
      <c r="X87" s="495">
        <f t="shared" si="67"/>
        <v>0</v>
      </c>
    </row>
    <row r="88" spans="1:24" x14ac:dyDescent="0.25">
      <c r="A88" s="759"/>
      <c r="B88" s="761"/>
      <c r="C88" s="465" t="s">
        <v>26</v>
      </c>
      <c r="D88" s="488">
        <f t="shared" si="59"/>
        <v>0</v>
      </c>
      <c r="E88" s="489">
        <f t="shared" si="60"/>
        <v>0</v>
      </c>
      <c r="F88" s="490">
        <f t="shared" si="61"/>
        <v>0</v>
      </c>
      <c r="G88" s="496">
        <f t="shared" si="68"/>
        <v>0</v>
      </c>
      <c r="H88" s="497">
        <f t="shared" si="68"/>
        <v>0</v>
      </c>
      <c r="I88" s="498">
        <f t="shared" si="62"/>
        <v>0</v>
      </c>
      <c r="J88" s="497">
        <f t="shared" si="69"/>
        <v>0</v>
      </c>
      <c r="K88" s="497">
        <f t="shared" si="69"/>
        <v>0</v>
      </c>
      <c r="L88" s="498">
        <f t="shared" si="63"/>
        <v>0</v>
      </c>
      <c r="M88" s="497">
        <f t="shared" si="70"/>
        <v>0</v>
      </c>
      <c r="N88" s="497">
        <f t="shared" si="70"/>
        <v>0</v>
      </c>
      <c r="O88" s="498">
        <f t="shared" si="64"/>
        <v>0</v>
      </c>
      <c r="P88" s="497">
        <f t="shared" si="71"/>
        <v>0</v>
      </c>
      <c r="Q88" s="499">
        <f t="shared" si="71"/>
        <v>0</v>
      </c>
      <c r="R88" s="500">
        <f t="shared" si="65"/>
        <v>0</v>
      </c>
      <c r="S88" s="497">
        <f t="shared" ref="S88:T88" si="74">(S7*S37)/12/21/7.5</f>
        <v>0</v>
      </c>
      <c r="T88" s="499">
        <f t="shared" si="74"/>
        <v>0</v>
      </c>
      <c r="U88" s="500">
        <f t="shared" si="66"/>
        <v>0</v>
      </c>
      <c r="V88" s="497">
        <f t="shared" ref="V88:W88" si="75">(V7*V37)/12/21/7.5</f>
        <v>0</v>
      </c>
      <c r="W88" s="499">
        <f t="shared" si="75"/>
        <v>0</v>
      </c>
      <c r="X88" s="500">
        <f t="shared" si="67"/>
        <v>0</v>
      </c>
    </row>
    <row r="89" spans="1:24" x14ac:dyDescent="0.25">
      <c r="A89" s="759"/>
      <c r="B89" s="761"/>
      <c r="C89" s="465" t="s">
        <v>27</v>
      </c>
      <c r="D89" s="488">
        <f t="shared" si="59"/>
        <v>0</v>
      </c>
      <c r="E89" s="489">
        <f t="shared" si="60"/>
        <v>0</v>
      </c>
      <c r="F89" s="490">
        <f t="shared" si="61"/>
        <v>0</v>
      </c>
      <c r="G89" s="496">
        <f t="shared" si="68"/>
        <v>0</v>
      </c>
      <c r="H89" s="497">
        <f t="shared" si="68"/>
        <v>0</v>
      </c>
      <c r="I89" s="498">
        <f t="shared" si="62"/>
        <v>0</v>
      </c>
      <c r="J89" s="497">
        <f t="shared" si="69"/>
        <v>0</v>
      </c>
      <c r="K89" s="497">
        <f t="shared" si="69"/>
        <v>0</v>
      </c>
      <c r="L89" s="498">
        <f t="shared" si="63"/>
        <v>0</v>
      </c>
      <c r="M89" s="497">
        <f t="shared" si="70"/>
        <v>0</v>
      </c>
      <c r="N89" s="497">
        <f t="shared" si="70"/>
        <v>0</v>
      </c>
      <c r="O89" s="498">
        <f t="shared" si="64"/>
        <v>0</v>
      </c>
      <c r="P89" s="497">
        <f t="shared" si="71"/>
        <v>0</v>
      </c>
      <c r="Q89" s="499">
        <f t="shared" si="71"/>
        <v>0</v>
      </c>
      <c r="R89" s="500">
        <f t="shared" si="65"/>
        <v>0</v>
      </c>
      <c r="S89" s="497">
        <f t="shared" ref="S89:T89" si="76">(S8*S38)/12/21/7.5</f>
        <v>0</v>
      </c>
      <c r="T89" s="499">
        <f t="shared" si="76"/>
        <v>0</v>
      </c>
      <c r="U89" s="500">
        <f t="shared" si="66"/>
        <v>0</v>
      </c>
      <c r="V89" s="497">
        <f t="shared" ref="V89:W89" si="77">(V8*V38)/12/21/7.5</f>
        <v>0</v>
      </c>
      <c r="W89" s="499">
        <f t="shared" si="77"/>
        <v>0</v>
      </c>
      <c r="X89" s="500">
        <f t="shared" si="67"/>
        <v>0</v>
      </c>
    </row>
    <row r="90" spans="1:24" x14ac:dyDescent="0.25">
      <c r="A90" s="759"/>
      <c r="B90" s="761"/>
      <c r="C90" s="465" t="s">
        <v>28</v>
      </c>
      <c r="D90" s="488">
        <f t="shared" si="59"/>
        <v>0</v>
      </c>
      <c r="E90" s="489">
        <f t="shared" si="60"/>
        <v>0</v>
      </c>
      <c r="F90" s="490">
        <f t="shared" si="61"/>
        <v>0</v>
      </c>
      <c r="G90" s="496">
        <f t="shared" si="68"/>
        <v>0</v>
      </c>
      <c r="H90" s="497">
        <f t="shared" si="68"/>
        <v>0</v>
      </c>
      <c r="I90" s="498">
        <f t="shared" si="62"/>
        <v>0</v>
      </c>
      <c r="J90" s="497">
        <f t="shared" si="69"/>
        <v>0</v>
      </c>
      <c r="K90" s="497">
        <f t="shared" si="69"/>
        <v>0</v>
      </c>
      <c r="L90" s="498">
        <f t="shared" si="63"/>
        <v>0</v>
      </c>
      <c r="M90" s="497">
        <f t="shared" si="70"/>
        <v>0</v>
      </c>
      <c r="N90" s="497">
        <f t="shared" si="70"/>
        <v>0</v>
      </c>
      <c r="O90" s="498">
        <f t="shared" si="64"/>
        <v>0</v>
      </c>
      <c r="P90" s="497">
        <f t="shared" si="71"/>
        <v>0</v>
      </c>
      <c r="Q90" s="499">
        <f t="shared" si="71"/>
        <v>0</v>
      </c>
      <c r="R90" s="500">
        <f t="shared" si="65"/>
        <v>0</v>
      </c>
      <c r="S90" s="497">
        <f t="shared" ref="S90:T90" si="78">(S9*S39)/12/21/7.5</f>
        <v>0</v>
      </c>
      <c r="T90" s="499">
        <f t="shared" si="78"/>
        <v>0</v>
      </c>
      <c r="U90" s="500">
        <f t="shared" si="66"/>
        <v>0</v>
      </c>
      <c r="V90" s="497">
        <f t="shared" ref="V90:W90" si="79">(V9*V39)/12/21/7.5</f>
        <v>0</v>
      </c>
      <c r="W90" s="499">
        <f t="shared" si="79"/>
        <v>0</v>
      </c>
      <c r="X90" s="500">
        <f t="shared" si="67"/>
        <v>0</v>
      </c>
    </row>
    <row r="91" spans="1:24" x14ac:dyDescent="0.25">
      <c r="A91" s="759"/>
      <c r="B91" s="761"/>
      <c r="C91" s="465" t="s">
        <v>29</v>
      </c>
      <c r="D91" s="488">
        <f t="shared" si="59"/>
        <v>0</v>
      </c>
      <c r="E91" s="489">
        <f t="shared" si="60"/>
        <v>0</v>
      </c>
      <c r="F91" s="490">
        <f t="shared" si="61"/>
        <v>0</v>
      </c>
      <c r="G91" s="496">
        <f t="shared" si="68"/>
        <v>0</v>
      </c>
      <c r="H91" s="497">
        <f t="shared" si="68"/>
        <v>0</v>
      </c>
      <c r="I91" s="498">
        <f t="shared" si="62"/>
        <v>0</v>
      </c>
      <c r="J91" s="497">
        <f t="shared" si="69"/>
        <v>0</v>
      </c>
      <c r="K91" s="497">
        <f t="shared" si="69"/>
        <v>0</v>
      </c>
      <c r="L91" s="498">
        <f t="shared" si="63"/>
        <v>0</v>
      </c>
      <c r="M91" s="497">
        <f t="shared" si="70"/>
        <v>0</v>
      </c>
      <c r="N91" s="497">
        <f t="shared" si="70"/>
        <v>0</v>
      </c>
      <c r="O91" s="498">
        <f t="shared" si="64"/>
        <v>0</v>
      </c>
      <c r="P91" s="497">
        <f t="shared" si="71"/>
        <v>0</v>
      </c>
      <c r="Q91" s="499">
        <f t="shared" si="71"/>
        <v>0</v>
      </c>
      <c r="R91" s="500">
        <f t="shared" si="65"/>
        <v>0</v>
      </c>
      <c r="S91" s="497">
        <f t="shared" ref="S91:T91" si="80">(S10*S40)/12/21/7.5</f>
        <v>0</v>
      </c>
      <c r="T91" s="499">
        <f t="shared" si="80"/>
        <v>0</v>
      </c>
      <c r="U91" s="500">
        <f t="shared" si="66"/>
        <v>0</v>
      </c>
      <c r="V91" s="497">
        <f t="shared" ref="V91:W91" si="81">(V10*V40)/12/21/7.5</f>
        <v>0</v>
      </c>
      <c r="W91" s="499">
        <f t="shared" si="81"/>
        <v>0</v>
      </c>
      <c r="X91" s="500">
        <f t="shared" si="67"/>
        <v>0</v>
      </c>
    </row>
    <row r="92" spans="1:24" x14ac:dyDescent="0.25">
      <c r="A92" s="759"/>
      <c r="B92" s="761"/>
      <c r="C92" s="465" t="s">
        <v>30</v>
      </c>
      <c r="D92" s="488">
        <f t="shared" si="59"/>
        <v>0</v>
      </c>
      <c r="E92" s="489">
        <f t="shared" si="60"/>
        <v>0</v>
      </c>
      <c r="F92" s="490">
        <f t="shared" si="61"/>
        <v>0</v>
      </c>
      <c r="G92" s="496">
        <f t="shared" si="68"/>
        <v>0</v>
      </c>
      <c r="H92" s="497">
        <f t="shared" si="68"/>
        <v>0</v>
      </c>
      <c r="I92" s="498">
        <f t="shared" si="62"/>
        <v>0</v>
      </c>
      <c r="J92" s="497">
        <f t="shared" si="69"/>
        <v>0</v>
      </c>
      <c r="K92" s="497">
        <f t="shared" si="69"/>
        <v>0</v>
      </c>
      <c r="L92" s="498">
        <f t="shared" si="63"/>
        <v>0</v>
      </c>
      <c r="M92" s="497">
        <f t="shared" si="70"/>
        <v>0</v>
      </c>
      <c r="N92" s="497">
        <f t="shared" si="70"/>
        <v>0</v>
      </c>
      <c r="O92" s="498">
        <f t="shared" si="64"/>
        <v>0</v>
      </c>
      <c r="P92" s="497">
        <f t="shared" si="71"/>
        <v>0</v>
      </c>
      <c r="Q92" s="499">
        <f t="shared" si="71"/>
        <v>0</v>
      </c>
      <c r="R92" s="500">
        <f t="shared" si="65"/>
        <v>0</v>
      </c>
      <c r="S92" s="497">
        <f t="shared" ref="S92:T92" si="82">(S11*S41)/12/21/7.5</f>
        <v>0</v>
      </c>
      <c r="T92" s="499">
        <f t="shared" si="82"/>
        <v>0</v>
      </c>
      <c r="U92" s="500">
        <f t="shared" si="66"/>
        <v>0</v>
      </c>
      <c r="V92" s="497">
        <f t="shared" ref="V92:W92" si="83">(V11*V41)/12/21/7.5</f>
        <v>0</v>
      </c>
      <c r="W92" s="499">
        <f t="shared" si="83"/>
        <v>0</v>
      </c>
      <c r="X92" s="500">
        <f t="shared" si="67"/>
        <v>0</v>
      </c>
    </row>
    <row r="93" spans="1:24" x14ac:dyDescent="0.25">
      <c r="A93" s="759"/>
      <c r="B93" s="761"/>
      <c r="C93" s="465" t="s">
        <v>31</v>
      </c>
      <c r="D93" s="488">
        <f t="shared" si="59"/>
        <v>0</v>
      </c>
      <c r="E93" s="489">
        <f t="shared" si="60"/>
        <v>0</v>
      </c>
      <c r="F93" s="490">
        <f t="shared" si="61"/>
        <v>0</v>
      </c>
      <c r="G93" s="496">
        <f t="shared" si="68"/>
        <v>0</v>
      </c>
      <c r="H93" s="497">
        <f t="shared" si="68"/>
        <v>0</v>
      </c>
      <c r="I93" s="498">
        <f t="shared" si="62"/>
        <v>0</v>
      </c>
      <c r="J93" s="497">
        <f t="shared" si="69"/>
        <v>0</v>
      </c>
      <c r="K93" s="497">
        <f t="shared" si="69"/>
        <v>0</v>
      </c>
      <c r="L93" s="498">
        <f t="shared" si="63"/>
        <v>0</v>
      </c>
      <c r="M93" s="497">
        <f t="shared" si="70"/>
        <v>0</v>
      </c>
      <c r="N93" s="497">
        <f t="shared" si="70"/>
        <v>0</v>
      </c>
      <c r="O93" s="498">
        <f t="shared" si="64"/>
        <v>0</v>
      </c>
      <c r="P93" s="497">
        <f t="shared" si="71"/>
        <v>0</v>
      </c>
      <c r="Q93" s="499">
        <f t="shared" si="71"/>
        <v>0</v>
      </c>
      <c r="R93" s="500">
        <f t="shared" si="65"/>
        <v>0</v>
      </c>
      <c r="S93" s="497">
        <f t="shared" ref="S93:T93" si="84">(S12*S42)/12/21/7.5</f>
        <v>0</v>
      </c>
      <c r="T93" s="499">
        <f t="shared" si="84"/>
        <v>0</v>
      </c>
      <c r="U93" s="500">
        <f t="shared" si="66"/>
        <v>0</v>
      </c>
      <c r="V93" s="497">
        <f t="shared" ref="V93:W93" si="85">(V12*V42)/12/21/7.5</f>
        <v>0</v>
      </c>
      <c r="W93" s="499">
        <f t="shared" si="85"/>
        <v>0</v>
      </c>
      <c r="X93" s="500">
        <f t="shared" si="67"/>
        <v>0</v>
      </c>
    </row>
    <row r="94" spans="1:24" x14ac:dyDescent="0.25">
      <c r="A94" s="759"/>
      <c r="B94" s="761"/>
      <c r="C94" s="465" t="s">
        <v>32</v>
      </c>
      <c r="D94" s="488">
        <f t="shared" si="59"/>
        <v>0</v>
      </c>
      <c r="E94" s="489">
        <f t="shared" si="60"/>
        <v>0</v>
      </c>
      <c r="F94" s="490">
        <f t="shared" si="61"/>
        <v>0</v>
      </c>
      <c r="G94" s="496">
        <f t="shared" si="68"/>
        <v>0</v>
      </c>
      <c r="H94" s="497">
        <f t="shared" si="68"/>
        <v>0</v>
      </c>
      <c r="I94" s="498">
        <f t="shared" si="62"/>
        <v>0</v>
      </c>
      <c r="J94" s="497">
        <f t="shared" si="69"/>
        <v>0</v>
      </c>
      <c r="K94" s="497">
        <f t="shared" si="69"/>
        <v>0</v>
      </c>
      <c r="L94" s="498">
        <f t="shared" si="63"/>
        <v>0</v>
      </c>
      <c r="M94" s="497">
        <f t="shared" si="70"/>
        <v>0</v>
      </c>
      <c r="N94" s="497">
        <f t="shared" si="70"/>
        <v>0</v>
      </c>
      <c r="O94" s="498">
        <f t="shared" si="64"/>
        <v>0</v>
      </c>
      <c r="P94" s="497">
        <f t="shared" si="71"/>
        <v>0</v>
      </c>
      <c r="Q94" s="499">
        <f t="shared" si="71"/>
        <v>0</v>
      </c>
      <c r="R94" s="500">
        <f t="shared" si="65"/>
        <v>0</v>
      </c>
      <c r="S94" s="497">
        <f t="shared" ref="S94:T94" si="86">(S13*S43)/12/21/7.5</f>
        <v>0</v>
      </c>
      <c r="T94" s="499">
        <f t="shared" si="86"/>
        <v>0</v>
      </c>
      <c r="U94" s="500">
        <f t="shared" si="66"/>
        <v>0</v>
      </c>
      <c r="V94" s="497">
        <f t="shared" ref="V94:W94" si="87">(V13*V43)/12/21/7.5</f>
        <v>0</v>
      </c>
      <c r="W94" s="499">
        <f t="shared" si="87"/>
        <v>0</v>
      </c>
      <c r="X94" s="500">
        <f t="shared" si="67"/>
        <v>0</v>
      </c>
    </row>
    <row r="95" spans="1:24" x14ac:dyDescent="0.25">
      <c r="A95" s="759"/>
      <c r="B95" s="761"/>
      <c r="C95" s="465" t="s">
        <v>33</v>
      </c>
      <c r="D95" s="488">
        <f t="shared" si="59"/>
        <v>0</v>
      </c>
      <c r="E95" s="489">
        <f t="shared" si="60"/>
        <v>0</v>
      </c>
      <c r="F95" s="490">
        <f t="shared" si="61"/>
        <v>0</v>
      </c>
      <c r="G95" s="496">
        <f t="shared" si="68"/>
        <v>0</v>
      </c>
      <c r="H95" s="497">
        <f t="shared" si="68"/>
        <v>0</v>
      </c>
      <c r="I95" s="498">
        <f t="shared" si="62"/>
        <v>0</v>
      </c>
      <c r="J95" s="497">
        <f t="shared" si="69"/>
        <v>0</v>
      </c>
      <c r="K95" s="497">
        <f t="shared" si="69"/>
        <v>0</v>
      </c>
      <c r="L95" s="498">
        <f t="shared" si="63"/>
        <v>0</v>
      </c>
      <c r="M95" s="497">
        <f t="shared" si="70"/>
        <v>0</v>
      </c>
      <c r="N95" s="497">
        <f t="shared" si="70"/>
        <v>0</v>
      </c>
      <c r="O95" s="498">
        <f t="shared" si="64"/>
        <v>0</v>
      </c>
      <c r="P95" s="497">
        <f t="shared" si="71"/>
        <v>0</v>
      </c>
      <c r="Q95" s="499">
        <f t="shared" si="71"/>
        <v>0</v>
      </c>
      <c r="R95" s="500">
        <f t="shared" si="65"/>
        <v>0</v>
      </c>
      <c r="S95" s="497">
        <f t="shared" ref="S95:T95" si="88">(S14*S44)/12/21/7.5</f>
        <v>0</v>
      </c>
      <c r="T95" s="499">
        <f t="shared" si="88"/>
        <v>0</v>
      </c>
      <c r="U95" s="500">
        <f t="shared" si="66"/>
        <v>0</v>
      </c>
      <c r="V95" s="497">
        <f t="shared" ref="V95:W95" si="89">(V14*V44)/12/21/7.5</f>
        <v>0</v>
      </c>
      <c r="W95" s="499">
        <f t="shared" si="89"/>
        <v>0</v>
      </c>
      <c r="X95" s="500">
        <f t="shared" si="67"/>
        <v>0</v>
      </c>
    </row>
    <row r="96" spans="1:24" ht="15.75" thickBot="1" x14ac:dyDescent="0.3">
      <c r="A96" s="760"/>
      <c r="B96" s="762"/>
      <c r="C96" s="477" t="s">
        <v>34</v>
      </c>
      <c r="D96" s="501">
        <f t="shared" si="59"/>
        <v>0</v>
      </c>
      <c r="E96" s="502">
        <f t="shared" si="60"/>
        <v>0</v>
      </c>
      <c r="F96" s="503">
        <f t="shared" si="61"/>
        <v>0</v>
      </c>
      <c r="G96" s="504">
        <f t="shared" si="68"/>
        <v>0</v>
      </c>
      <c r="H96" s="505">
        <f t="shared" si="68"/>
        <v>0</v>
      </c>
      <c r="I96" s="506">
        <f t="shared" si="62"/>
        <v>0</v>
      </c>
      <c r="J96" s="505">
        <f t="shared" si="69"/>
        <v>0</v>
      </c>
      <c r="K96" s="505">
        <f t="shared" si="69"/>
        <v>0</v>
      </c>
      <c r="L96" s="506">
        <f t="shared" si="63"/>
        <v>0</v>
      </c>
      <c r="M96" s="505">
        <f t="shared" si="70"/>
        <v>0</v>
      </c>
      <c r="N96" s="505">
        <f t="shared" si="70"/>
        <v>0</v>
      </c>
      <c r="O96" s="506">
        <f t="shared" si="64"/>
        <v>0</v>
      </c>
      <c r="P96" s="505">
        <f t="shared" si="71"/>
        <v>0</v>
      </c>
      <c r="Q96" s="507">
        <f t="shared" si="71"/>
        <v>0</v>
      </c>
      <c r="R96" s="508">
        <f t="shared" si="65"/>
        <v>0</v>
      </c>
      <c r="S96" s="505">
        <f t="shared" ref="S96:T96" si="90">(S15*S45)/12/21/7.5</f>
        <v>0</v>
      </c>
      <c r="T96" s="507">
        <f t="shared" si="90"/>
        <v>0</v>
      </c>
      <c r="U96" s="508">
        <f t="shared" si="66"/>
        <v>0</v>
      </c>
      <c r="V96" s="505">
        <f t="shared" ref="V96:W96" si="91">(V15*V45)/12/21/7.5</f>
        <v>0</v>
      </c>
      <c r="W96" s="507">
        <f t="shared" si="91"/>
        <v>0</v>
      </c>
      <c r="X96" s="508">
        <f t="shared" si="67"/>
        <v>0</v>
      </c>
    </row>
    <row r="97" spans="1:24" x14ac:dyDescent="0.25">
      <c r="A97" s="759" t="s">
        <v>191</v>
      </c>
      <c r="B97" s="761" t="s">
        <v>13</v>
      </c>
      <c r="C97" s="465" t="s">
        <v>25</v>
      </c>
      <c r="D97" s="466">
        <f>G97+J97+M97+P97</f>
        <v>0</v>
      </c>
      <c r="E97" s="467">
        <f ca="1">H97+K97+N97+Q97</f>
        <v>0</v>
      </c>
      <c r="F97" s="468">
        <f ca="1">I97+L97+O97+R97</f>
        <v>0</v>
      </c>
      <c r="G97" s="484">
        <v>0</v>
      </c>
      <c r="H97" s="485">
        <f ca="1">(G67+I67/2)*((G46-H46)*(1+$W$46))*Faktory!$D$10</f>
        <v>0</v>
      </c>
      <c r="I97" s="408">
        <f ca="1">H97</f>
        <v>0</v>
      </c>
      <c r="J97" s="485">
        <v>0</v>
      </c>
      <c r="K97" s="485">
        <f ca="1">(J67+L67/2)*((J46-K46)*(1+$W$46))*Faktory!$D$10</f>
        <v>0</v>
      </c>
      <c r="L97" s="408">
        <f ca="1">K97</f>
        <v>0</v>
      </c>
      <c r="M97" s="485">
        <v>0</v>
      </c>
      <c r="N97" s="485">
        <f ca="1">(M67+O67/2)*((M46-N46)*(1+$W$46))*Faktory!$D$10</f>
        <v>0</v>
      </c>
      <c r="O97" s="408">
        <f ca="1">N97</f>
        <v>0</v>
      </c>
      <c r="P97" s="485">
        <v>0</v>
      </c>
      <c r="Q97" s="486">
        <f ca="1">(P67+R67/2)*((P46-Q46)*(1+$W$46))*Faktory!$D$10</f>
        <v>0</v>
      </c>
      <c r="R97" s="487">
        <f ca="1">Q97</f>
        <v>0</v>
      </c>
      <c r="S97" s="485">
        <v>0</v>
      </c>
      <c r="T97" s="486">
        <f ca="1">(S67+U67/2)*((S46-T46)*(1+$W$46))*Faktory!$D$10</f>
        <v>0</v>
      </c>
      <c r="U97" s="487">
        <f ca="1">T97</f>
        <v>0</v>
      </c>
      <c r="V97" s="485">
        <v>0</v>
      </c>
      <c r="W97" s="486">
        <f ca="1">(V67+X67/2)*((V46-W46)*(1+$W$46))*Faktory!$D$10</f>
        <v>0</v>
      </c>
      <c r="X97" s="487">
        <f ca="1">W97</f>
        <v>0</v>
      </c>
    </row>
    <row r="98" spans="1:24" x14ac:dyDescent="0.25">
      <c r="A98" s="759"/>
      <c r="B98" s="761"/>
      <c r="C98" s="465" t="s">
        <v>26</v>
      </c>
      <c r="D98" s="466">
        <f t="shared" ref="D98:D106" si="92">G98+J98+M98+P98</f>
        <v>0</v>
      </c>
      <c r="E98" s="467">
        <f t="shared" ref="E98:E116" ca="1" si="93">H98+K98+N98+Q98</f>
        <v>0</v>
      </c>
      <c r="F98" s="468">
        <f t="shared" ref="F98:F106" ca="1" si="94">I98+L98+O98+R98</f>
        <v>0</v>
      </c>
      <c r="G98" s="474">
        <v>0</v>
      </c>
      <c r="H98" s="475">
        <f ca="1">(G68+I68/2)*((G47-H47)*(1+$W$46))*Faktory!$D$10</f>
        <v>0</v>
      </c>
      <c r="I98" s="418">
        <f t="shared" ref="I98:I106" ca="1" si="95">H98</f>
        <v>0</v>
      </c>
      <c r="J98" s="475">
        <v>0</v>
      </c>
      <c r="K98" s="475">
        <f ca="1">(J68+L68/2)*((J47-K47)*(1+$W$46))*Faktory!$D$10</f>
        <v>0</v>
      </c>
      <c r="L98" s="418">
        <f t="shared" ref="L98:L106" ca="1" si="96">K98</f>
        <v>0</v>
      </c>
      <c r="M98" s="475">
        <v>0</v>
      </c>
      <c r="N98" s="475">
        <f ca="1">(M68+O68/2)*((M47-N47)*(1+$W$46))*Faktory!$D$10</f>
        <v>0</v>
      </c>
      <c r="O98" s="418">
        <f t="shared" ref="O98:O106" ca="1" si="97">N98</f>
        <v>0</v>
      </c>
      <c r="P98" s="475">
        <v>0</v>
      </c>
      <c r="Q98" s="476">
        <f ca="1">(P68+R68/2)*((P47-Q47)*(1+$W$46))*Faktory!$D$10</f>
        <v>0</v>
      </c>
      <c r="R98" s="420">
        <f t="shared" ref="R98:R106" ca="1" si="98">Q98</f>
        <v>0</v>
      </c>
      <c r="S98" s="475">
        <v>0</v>
      </c>
      <c r="T98" s="476">
        <f ca="1">(S68+U68/2)*((S47-T47)*(1+$W$46))*Faktory!$D$10</f>
        <v>0</v>
      </c>
      <c r="U98" s="420">
        <f t="shared" ref="U98:U106" ca="1" si="99">T98</f>
        <v>0</v>
      </c>
      <c r="V98" s="475">
        <v>0</v>
      </c>
      <c r="W98" s="476">
        <f ca="1">(V68+X68/2)*((V47-W47)*(1+$W$46))*Faktory!$D$10</f>
        <v>0</v>
      </c>
      <c r="X98" s="420">
        <f t="shared" ref="X98:X106" ca="1" si="100">W98</f>
        <v>0</v>
      </c>
    </row>
    <row r="99" spans="1:24" x14ac:dyDescent="0.25">
      <c r="A99" s="759"/>
      <c r="B99" s="761"/>
      <c r="C99" s="465" t="s">
        <v>27</v>
      </c>
      <c r="D99" s="466">
        <f t="shared" si="92"/>
        <v>0</v>
      </c>
      <c r="E99" s="467">
        <f t="shared" ca="1" si="93"/>
        <v>0</v>
      </c>
      <c r="F99" s="468">
        <f t="shared" ca="1" si="94"/>
        <v>0</v>
      </c>
      <c r="G99" s="474">
        <v>0</v>
      </c>
      <c r="H99" s="475">
        <f ca="1">(G69+I69/2)*((G48-H48)*(1+$W$46))*Faktory!$D$10</f>
        <v>0</v>
      </c>
      <c r="I99" s="418">
        <f t="shared" ca="1" si="95"/>
        <v>0</v>
      </c>
      <c r="J99" s="475">
        <v>0</v>
      </c>
      <c r="K99" s="475">
        <f ca="1">(J69+L69/2)*((J48-K48)*(1+$W$46))*Faktory!$D$10</f>
        <v>0</v>
      </c>
      <c r="L99" s="418">
        <f t="shared" ca="1" si="96"/>
        <v>0</v>
      </c>
      <c r="M99" s="475">
        <v>0</v>
      </c>
      <c r="N99" s="475">
        <f ca="1">(M69+O69/2)*((M48-N48)*(1+$W$46))*Faktory!$D$10</f>
        <v>0</v>
      </c>
      <c r="O99" s="418">
        <f t="shared" ca="1" si="97"/>
        <v>0</v>
      </c>
      <c r="P99" s="475">
        <v>0</v>
      </c>
      <c r="Q99" s="476">
        <f ca="1">(P69+R69/2)*((P48-Q48)*(1+$W$46))*Faktory!$D$10</f>
        <v>0</v>
      </c>
      <c r="R99" s="420">
        <f t="shared" ca="1" si="98"/>
        <v>0</v>
      </c>
      <c r="S99" s="475">
        <v>0</v>
      </c>
      <c r="T99" s="476">
        <f ca="1">(S69+U69/2)*((S48-T48)*(1+$W$46))*Faktory!$D$10</f>
        <v>0</v>
      </c>
      <c r="U99" s="420">
        <f t="shared" ca="1" si="99"/>
        <v>0</v>
      </c>
      <c r="V99" s="475">
        <v>0</v>
      </c>
      <c r="W99" s="476">
        <f ca="1">(V69+X69/2)*((V48-W48)*(1+$W$46))*Faktory!$D$10</f>
        <v>0</v>
      </c>
      <c r="X99" s="420">
        <f t="shared" ca="1" si="100"/>
        <v>0</v>
      </c>
    </row>
    <row r="100" spans="1:24" x14ac:dyDescent="0.25">
      <c r="A100" s="759"/>
      <c r="B100" s="761"/>
      <c r="C100" s="465" t="s">
        <v>28</v>
      </c>
      <c r="D100" s="466">
        <f t="shared" si="92"/>
        <v>0</v>
      </c>
      <c r="E100" s="467">
        <f t="shared" ca="1" si="93"/>
        <v>0</v>
      </c>
      <c r="F100" s="468">
        <f t="shared" ca="1" si="94"/>
        <v>0</v>
      </c>
      <c r="G100" s="474">
        <v>0</v>
      </c>
      <c r="H100" s="475">
        <f ca="1">(G70+I70/2)*((G49-H49)*(1+$W$46))*Faktory!$D$10</f>
        <v>0</v>
      </c>
      <c r="I100" s="418">
        <f t="shared" ca="1" si="95"/>
        <v>0</v>
      </c>
      <c r="J100" s="475">
        <v>0</v>
      </c>
      <c r="K100" s="475">
        <f ca="1">(J70+L70/2)*((J49-K49)*(1+$W$46))*Faktory!$D$10</f>
        <v>0</v>
      </c>
      <c r="L100" s="418">
        <f t="shared" ca="1" si="96"/>
        <v>0</v>
      </c>
      <c r="M100" s="475">
        <v>0</v>
      </c>
      <c r="N100" s="475">
        <f ca="1">(M70+O70/2)*((M49-N49)*(1+$W$46))*Faktory!$D$10</f>
        <v>0</v>
      </c>
      <c r="O100" s="418">
        <f t="shared" ca="1" si="97"/>
        <v>0</v>
      </c>
      <c r="P100" s="475">
        <v>0</v>
      </c>
      <c r="Q100" s="476">
        <f ca="1">(P70+R70/2)*((P49-Q49)*(1+$W$46))*Faktory!$D$10</f>
        <v>0</v>
      </c>
      <c r="R100" s="420">
        <f t="shared" ca="1" si="98"/>
        <v>0</v>
      </c>
      <c r="S100" s="475">
        <v>0</v>
      </c>
      <c r="T100" s="476">
        <f ca="1">(S70+U70/2)*((S49-T49)*(1+$W$46))*Faktory!$D$10</f>
        <v>0</v>
      </c>
      <c r="U100" s="420">
        <f t="shared" ca="1" si="99"/>
        <v>0</v>
      </c>
      <c r="V100" s="475">
        <v>0</v>
      </c>
      <c r="W100" s="476">
        <f ca="1">(V70+X70/2)*((V49-W49)*(1+$W$46))*Faktory!$D$10</f>
        <v>0</v>
      </c>
      <c r="X100" s="420">
        <f t="shared" ca="1" si="100"/>
        <v>0</v>
      </c>
    </row>
    <row r="101" spans="1:24" x14ac:dyDescent="0.25">
      <c r="A101" s="759"/>
      <c r="B101" s="761"/>
      <c r="C101" s="465" t="s">
        <v>29</v>
      </c>
      <c r="D101" s="466">
        <f t="shared" si="92"/>
        <v>0</v>
      </c>
      <c r="E101" s="467">
        <f t="shared" ca="1" si="93"/>
        <v>0</v>
      </c>
      <c r="F101" s="468">
        <f t="shared" ca="1" si="94"/>
        <v>0</v>
      </c>
      <c r="G101" s="474">
        <v>0</v>
      </c>
      <c r="H101" s="475">
        <f ca="1">(G71+I71/2)*((G50-H50)*(1+$W$46))*Faktory!$D$10</f>
        <v>0</v>
      </c>
      <c r="I101" s="418">
        <f t="shared" ca="1" si="95"/>
        <v>0</v>
      </c>
      <c r="J101" s="475">
        <v>0</v>
      </c>
      <c r="K101" s="475">
        <f ca="1">(J71+L71/2)*((J50-K50)*(1+$W$46))*Faktory!$D$10</f>
        <v>0</v>
      </c>
      <c r="L101" s="418">
        <f t="shared" ca="1" si="96"/>
        <v>0</v>
      </c>
      <c r="M101" s="475">
        <v>0</v>
      </c>
      <c r="N101" s="475">
        <f ca="1">(M71+O71/2)*((M50-N50)*(1+$W$46))*Faktory!$D$10</f>
        <v>0</v>
      </c>
      <c r="O101" s="418">
        <f t="shared" ca="1" si="97"/>
        <v>0</v>
      </c>
      <c r="P101" s="475">
        <v>0</v>
      </c>
      <c r="Q101" s="476">
        <f ca="1">(P71+R71/2)*((P50-Q50)*(1+$W$46))*Faktory!$D$10</f>
        <v>0</v>
      </c>
      <c r="R101" s="420">
        <f t="shared" ca="1" si="98"/>
        <v>0</v>
      </c>
      <c r="S101" s="475">
        <v>0</v>
      </c>
      <c r="T101" s="476">
        <f ca="1">(S71+U71/2)*((S50-T50)*(1+$W$46))*Faktory!$D$10</f>
        <v>0</v>
      </c>
      <c r="U101" s="420">
        <f t="shared" ca="1" si="99"/>
        <v>0</v>
      </c>
      <c r="V101" s="475">
        <v>0</v>
      </c>
      <c r="W101" s="476">
        <f ca="1">(V71+X71/2)*((V50-W50)*(1+$W$46))*Faktory!$D$10</f>
        <v>0</v>
      </c>
      <c r="X101" s="420">
        <f t="shared" ca="1" si="100"/>
        <v>0</v>
      </c>
    </row>
    <row r="102" spans="1:24" x14ac:dyDescent="0.25">
      <c r="A102" s="759"/>
      <c r="B102" s="761"/>
      <c r="C102" s="465" t="s">
        <v>30</v>
      </c>
      <c r="D102" s="466">
        <f t="shared" si="92"/>
        <v>0</v>
      </c>
      <c r="E102" s="467">
        <f t="shared" ca="1" si="93"/>
        <v>0</v>
      </c>
      <c r="F102" s="468">
        <f t="shared" ca="1" si="94"/>
        <v>0</v>
      </c>
      <c r="G102" s="474">
        <v>0</v>
      </c>
      <c r="H102" s="475">
        <f ca="1">(G72+I72/2)*((G51-H51)*(1+$W$46))*Faktory!$D$10</f>
        <v>0</v>
      </c>
      <c r="I102" s="418">
        <f t="shared" ca="1" si="95"/>
        <v>0</v>
      </c>
      <c r="J102" s="475">
        <v>0</v>
      </c>
      <c r="K102" s="475">
        <f ca="1">(J72+L72/2)*((J51-K51)*(1+$W$46))*Faktory!$D$10</f>
        <v>0</v>
      </c>
      <c r="L102" s="418">
        <f t="shared" ca="1" si="96"/>
        <v>0</v>
      </c>
      <c r="M102" s="475">
        <v>0</v>
      </c>
      <c r="N102" s="475">
        <f ca="1">(M72+O72/2)*((M51-N51)*(1+$W$46))*Faktory!$D$10</f>
        <v>0</v>
      </c>
      <c r="O102" s="418">
        <f t="shared" ca="1" si="97"/>
        <v>0</v>
      </c>
      <c r="P102" s="475">
        <v>0</v>
      </c>
      <c r="Q102" s="476">
        <f ca="1">(P72+R72/2)*((P51-Q51)*(1+$W$46))*Faktory!$D$10</f>
        <v>0</v>
      </c>
      <c r="R102" s="420">
        <f t="shared" ca="1" si="98"/>
        <v>0</v>
      </c>
      <c r="S102" s="475">
        <v>0</v>
      </c>
      <c r="T102" s="476">
        <f ca="1">(S72+U72/2)*((S51-T51)*(1+$W$46))*Faktory!$D$10</f>
        <v>0</v>
      </c>
      <c r="U102" s="420">
        <f t="shared" ca="1" si="99"/>
        <v>0</v>
      </c>
      <c r="V102" s="475">
        <v>0</v>
      </c>
      <c r="W102" s="476">
        <f ca="1">(V72+X72/2)*((V51-W51)*(1+$W$46))*Faktory!$D$10</f>
        <v>0</v>
      </c>
      <c r="X102" s="420">
        <f t="shared" ca="1" si="100"/>
        <v>0</v>
      </c>
    </row>
    <row r="103" spans="1:24" x14ac:dyDescent="0.25">
      <c r="A103" s="759"/>
      <c r="B103" s="761"/>
      <c r="C103" s="465" t="s">
        <v>31</v>
      </c>
      <c r="D103" s="466">
        <f t="shared" si="92"/>
        <v>0</v>
      </c>
      <c r="E103" s="467">
        <f t="shared" ca="1" si="93"/>
        <v>0</v>
      </c>
      <c r="F103" s="468">
        <f t="shared" ca="1" si="94"/>
        <v>0</v>
      </c>
      <c r="G103" s="474">
        <v>0</v>
      </c>
      <c r="H103" s="475">
        <f ca="1">(G73+I73/2)*((G52-H52)*(1+$W$46))*Faktory!$D$10</f>
        <v>0</v>
      </c>
      <c r="I103" s="418">
        <f t="shared" ca="1" si="95"/>
        <v>0</v>
      </c>
      <c r="J103" s="475">
        <v>0</v>
      </c>
      <c r="K103" s="475">
        <f ca="1">(J73+L73/2)*((J52-K52)*(1+$W$46))*Faktory!$D$10</f>
        <v>0</v>
      </c>
      <c r="L103" s="418">
        <f t="shared" ca="1" si="96"/>
        <v>0</v>
      </c>
      <c r="M103" s="475">
        <v>0</v>
      </c>
      <c r="N103" s="475">
        <f ca="1">(M73+O73/2)*((M52-N52)*(1+$W$46))*Faktory!$D$10</f>
        <v>0</v>
      </c>
      <c r="O103" s="418">
        <f t="shared" ca="1" si="97"/>
        <v>0</v>
      </c>
      <c r="P103" s="475">
        <v>0</v>
      </c>
      <c r="Q103" s="476">
        <f ca="1">(P73+R73/2)*((P52-Q52)*(1+$W$46))*Faktory!$D$10</f>
        <v>0</v>
      </c>
      <c r="R103" s="420">
        <f t="shared" ca="1" si="98"/>
        <v>0</v>
      </c>
      <c r="S103" s="475">
        <v>0</v>
      </c>
      <c r="T103" s="476">
        <f ca="1">(S73+U73/2)*((S52-T52)*(1+$W$46))*Faktory!$D$10</f>
        <v>0</v>
      </c>
      <c r="U103" s="420">
        <f t="shared" ca="1" si="99"/>
        <v>0</v>
      </c>
      <c r="V103" s="475">
        <v>0</v>
      </c>
      <c r="W103" s="476">
        <f ca="1">(V73+X73/2)*((V52-W52)*(1+$W$46))*Faktory!$D$10</f>
        <v>0</v>
      </c>
      <c r="X103" s="420">
        <f t="shared" ca="1" si="100"/>
        <v>0</v>
      </c>
    </row>
    <row r="104" spans="1:24" x14ac:dyDescent="0.25">
      <c r="A104" s="759"/>
      <c r="B104" s="761"/>
      <c r="C104" s="465" t="s">
        <v>32</v>
      </c>
      <c r="D104" s="466">
        <f t="shared" si="92"/>
        <v>0</v>
      </c>
      <c r="E104" s="467">
        <f t="shared" ca="1" si="93"/>
        <v>0</v>
      </c>
      <c r="F104" s="468">
        <f t="shared" ca="1" si="94"/>
        <v>0</v>
      </c>
      <c r="G104" s="474">
        <v>0</v>
      </c>
      <c r="H104" s="475">
        <f ca="1">(G74+I74/2)*((G53-H53)*(1+$W$46))*Faktory!$D$10</f>
        <v>0</v>
      </c>
      <c r="I104" s="418">
        <f t="shared" ca="1" si="95"/>
        <v>0</v>
      </c>
      <c r="J104" s="475">
        <v>0</v>
      </c>
      <c r="K104" s="475">
        <f ca="1">(J74+L74/2)*((J53-K53)*(1+$W$46))*Faktory!$D$10</f>
        <v>0</v>
      </c>
      <c r="L104" s="418">
        <f t="shared" ca="1" si="96"/>
        <v>0</v>
      </c>
      <c r="M104" s="475">
        <v>0</v>
      </c>
      <c r="N104" s="475">
        <f ca="1">(M74+O74/2)*((M53-N53)*(1+$W$46))*Faktory!$D$10</f>
        <v>0</v>
      </c>
      <c r="O104" s="418">
        <f t="shared" ca="1" si="97"/>
        <v>0</v>
      </c>
      <c r="P104" s="475">
        <v>0</v>
      </c>
      <c r="Q104" s="476">
        <f ca="1">(P74+R74/2)*((P53-Q53)*(1+$W$46))*Faktory!$D$10</f>
        <v>0</v>
      </c>
      <c r="R104" s="420">
        <f t="shared" ca="1" si="98"/>
        <v>0</v>
      </c>
      <c r="S104" s="475">
        <v>0</v>
      </c>
      <c r="T104" s="476">
        <f ca="1">(S74+U74/2)*((S53-T53)*(1+$W$46))*Faktory!$D$10</f>
        <v>0</v>
      </c>
      <c r="U104" s="420">
        <f t="shared" ca="1" si="99"/>
        <v>0</v>
      </c>
      <c r="V104" s="475">
        <v>0</v>
      </c>
      <c r="W104" s="476">
        <f ca="1">(V74+X74/2)*((V53-W53)*(1+$W$46))*Faktory!$D$10</f>
        <v>0</v>
      </c>
      <c r="X104" s="420">
        <f t="shared" ca="1" si="100"/>
        <v>0</v>
      </c>
    </row>
    <row r="105" spans="1:24" x14ac:dyDescent="0.25">
      <c r="A105" s="759"/>
      <c r="B105" s="761"/>
      <c r="C105" s="465" t="s">
        <v>33</v>
      </c>
      <c r="D105" s="466">
        <f t="shared" si="92"/>
        <v>0</v>
      </c>
      <c r="E105" s="467">
        <f t="shared" ca="1" si="93"/>
        <v>0</v>
      </c>
      <c r="F105" s="468">
        <f t="shared" ca="1" si="94"/>
        <v>0</v>
      </c>
      <c r="G105" s="474">
        <v>0</v>
      </c>
      <c r="H105" s="475">
        <f ca="1">(G75+I75/2)*((G54-H54)*(1+$W$46))*Faktory!$D$10</f>
        <v>0</v>
      </c>
      <c r="I105" s="418">
        <f t="shared" ca="1" si="95"/>
        <v>0</v>
      </c>
      <c r="J105" s="475">
        <v>0</v>
      </c>
      <c r="K105" s="475">
        <f ca="1">(J75+L75/2)*((J54-K54)*(1+$W$46))*Faktory!$D$10</f>
        <v>0</v>
      </c>
      <c r="L105" s="418">
        <f t="shared" ca="1" si="96"/>
        <v>0</v>
      </c>
      <c r="M105" s="475">
        <v>0</v>
      </c>
      <c r="N105" s="475">
        <f ca="1">(M75+O75/2)*((M54-N54)*(1+$W$46))*Faktory!$D$10</f>
        <v>0</v>
      </c>
      <c r="O105" s="418">
        <f t="shared" ca="1" si="97"/>
        <v>0</v>
      </c>
      <c r="P105" s="475">
        <v>0</v>
      </c>
      <c r="Q105" s="476">
        <f ca="1">(P75+R75/2)*((P54-Q54)*(1+$W$46))*Faktory!$D$10</f>
        <v>0</v>
      </c>
      <c r="R105" s="420">
        <f t="shared" ca="1" si="98"/>
        <v>0</v>
      </c>
      <c r="S105" s="475">
        <v>0</v>
      </c>
      <c r="T105" s="476">
        <f ca="1">(S75+U75/2)*((S54-T54)*(1+$W$46))*Faktory!$D$10</f>
        <v>0</v>
      </c>
      <c r="U105" s="420">
        <f t="shared" ca="1" si="99"/>
        <v>0</v>
      </c>
      <c r="V105" s="475">
        <v>0</v>
      </c>
      <c r="W105" s="476">
        <f ca="1">(V75+X75/2)*((V54-W54)*(1+$W$46))*Faktory!$D$10</f>
        <v>0</v>
      </c>
      <c r="X105" s="420">
        <f t="shared" ca="1" si="100"/>
        <v>0</v>
      </c>
    </row>
    <row r="106" spans="1:24" ht="15.75" thickBot="1" x14ac:dyDescent="0.3">
      <c r="A106" s="760"/>
      <c r="B106" s="762"/>
      <c r="C106" s="477" t="s">
        <v>34</v>
      </c>
      <c r="D106" s="478">
        <f t="shared" si="92"/>
        <v>0</v>
      </c>
      <c r="E106" s="479">
        <f t="shared" ca="1" si="93"/>
        <v>0</v>
      </c>
      <c r="F106" s="480">
        <f t="shared" ca="1" si="94"/>
        <v>0</v>
      </c>
      <c r="G106" s="481">
        <v>0</v>
      </c>
      <c r="H106" s="482">
        <f ca="1">(G76+I76/2)*((G55-H55)*(1+$W$46))*Faktory!$D$10</f>
        <v>0</v>
      </c>
      <c r="I106" s="427">
        <f t="shared" ca="1" si="95"/>
        <v>0</v>
      </c>
      <c r="J106" s="482">
        <v>0</v>
      </c>
      <c r="K106" s="482">
        <f ca="1">(J76+L76/2)*((J55-K55)*(1+$W$46))*Faktory!$D$10</f>
        <v>0</v>
      </c>
      <c r="L106" s="427">
        <f t="shared" ca="1" si="96"/>
        <v>0</v>
      </c>
      <c r="M106" s="482">
        <v>0</v>
      </c>
      <c r="N106" s="482">
        <f ca="1">(M76+O76/2)*((M55-N55)*(1+$W$46))*Faktory!$D$10</f>
        <v>0</v>
      </c>
      <c r="O106" s="427">
        <f t="shared" ca="1" si="97"/>
        <v>0</v>
      </c>
      <c r="P106" s="482">
        <v>0</v>
      </c>
      <c r="Q106" s="483">
        <f ca="1">(P76+R76/2)*((P55-Q55)*(1+$W$46))*Faktory!$D$10</f>
        <v>0</v>
      </c>
      <c r="R106" s="429">
        <f t="shared" ca="1" si="98"/>
        <v>0</v>
      </c>
      <c r="S106" s="482">
        <v>0</v>
      </c>
      <c r="T106" s="483">
        <f ca="1">(S76+U76/2)*((S55-T55)*(1+$W$46))*Faktory!$D$10</f>
        <v>0</v>
      </c>
      <c r="U106" s="429">
        <f t="shared" ca="1" si="99"/>
        <v>0</v>
      </c>
      <c r="V106" s="482">
        <v>0</v>
      </c>
      <c r="W106" s="483">
        <f ca="1">(V76+X76/2)*((V55-W55)*(1+$W$46))*Faktory!$D$10</f>
        <v>0</v>
      </c>
      <c r="X106" s="429">
        <f t="shared" ca="1" si="100"/>
        <v>0</v>
      </c>
    </row>
    <row r="107" spans="1:24" x14ac:dyDescent="0.25">
      <c r="A107" s="759" t="s">
        <v>194</v>
      </c>
      <c r="B107" s="761" t="s">
        <v>13</v>
      </c>
      <c r="C107" s="465" t="s">
        <v>25</v>
      </c>
      <c r="D107" s="466">
        <f>G107+J107+M107+P107</f>
        <v>0</v>
      </c>
      <c r="E107" s="467">
        <f t="shared" si="93"/>
        <v>0</v>
      </c>
      <c r="F107" s="468">
        <f>E107-D107</f>
        <v>0</v>
      </c>
      <c r="G107" s="484">
        <f t="shared" ref="G107:H116" si="101">G6*G16</f>
        <v>0</v>
      </c>
      <c r="H107" s="485">
        <f t="shared" si="101"/>
        <v>0</v>
      </c>
      <c r="I107" s="408">
        <f>H107-G107</f>
        <v>0</v>
      </c>
      <c r="J107" s="485">
        <f t="shared" ref="J107:K116" si="102">J6*J16</f>
        <v>0</v>
      </c>
      <c r="K107" s="485">
        <f t="shared" si="102"/>
        <v>0</v>
      </c>
      <c r="L107" s="408">
        <f t="shared" ref="L107:L116" si="103">K107-J107</f>
        <v>0</v>
      </c>
      <c r="M107" s="485">
        <f t="shared" ref="M107:N116" si="104">M6*M16</f>
        <v>0</v>
      </c>
      <c r="N107" s="485">
        <f t="shared" si="104"/>
        <v>0</v>
      </c>
      <c r="O107" s="408">
        <f t="shared" ref="O107:O116" si="105">N107-M107</f>
        <v>0</v>
      </c>
      <c r="P107" s="485">
        <f t="shared" ref="P107:Q116" si="106">P6*P16</f>
        <v>0</v>
      </c>
      <c r="Q107" s="486">
        <f t="shared" si="106"/>
        <v>0</v>
      </c>
      <c r="R107" s="487">
        <f t="shared" ref="R107:R116" si="107">Q107-P107</f>
        <v>0</v>
      </c>
      <c r="S107" s="485">
        <f t="shared" ref="S107:T107" si="108">S6*S16</f>
        <v>0</v>
      </c>
      <c r="T107" s="486">
        <f t="shared" si="108"/>
        <v>0</v>
      </c>
      <c r="U107" s="487">
        <f t="shared" ref="U107:U116" si="109">T107-S107</f>
        <v>0</v>
      </c>
      <c r="V107" s="485">
        <f t="shared" ref="V107:W107" si="110">V6*V16</f>
        <v>0</v>
      </c>
      <c r="W107" s="486">
        <f t="shared" si="110"/>
        <v>0</v>
      </c>
      <c r="X107" s="487">
        <f t="shared" ref="X107:X116" si="111">W107-V107</f>
        <v>0</v>
      </c>
    </row>
    <row r="108" spans="1:24" x14ac:dyDescent="0.25">
      <c r="A108" s="759"/>
      <c r="B108" s="761"/>
      <c r="C108" s="465" t="s">
        <v>26</v>
      </c>
      <c r="D108" s="466">
        <f t="shared" ref="D108:D116" si="112">G108+J108+M108+P108</f>
        <v>0</v>
      </c>
      <c r="E108" s="467">
        <f t="shared" si="93"/>
        <v>0</v>
      </c>
      <c r="F108" s="468">
        <f t="shared" ref="F108:F116" si="113">E108-D108</f>
        <v>0</v>
      </c>
      <c r="G108" s="474">
        <f t="shared" si="101"/>
        <v>0</v>
      </c>
      <c r="H108" s="475">
        <f t="shared" si="101"/>
        <v>0</v>
      </c>
      <c r="I108" s="418">
        <f t="shared" ref="I108:I116" si="114">H108-G108</f>
        <v>0</v>
      </c>
      <c r="J108" s="475">
        <f t="shared" si="102"/>
        <v>0</v>
      </c>
      <c r="K108" s="475">
        <f t="shared" si="102"/>
        <v>0</v>
      </c>
      <c r="L108" s="418">
        <f t="shared" si="103"/>
        <v>0</v>
      </c>
      <c r="M108" s="475">
        <f t="shared" si="104"/>
        <v>0</v>
      </c>
      <c r="N108" s="475">
        <f t="shared" si="104"/>
        <v>0</v>
      </c>
      <c r="O108" s="418">
        <f t="shared" si="105"/>
        <v>0</v>
      </c>
      <c r="P108" s="475">
        <f t="shared" si="106"/>
        <v>0</v>
      </c>
      <c r="Q108" s="476">
        <f t="shared" si="106"/>
        <v>0</v>
      </c>
      <c r="R108" s="420">
        <f t="shared" si="107"/>
        <v>0</v>
      </c>
      <c r="S108" s="475">
        <f t="shared" ref="S108:T108" si="115">S7*S17</f>
        <v>0</v>
      </c>
      <c r="T108" s="476">
        <f t="shared" si="115"/>
        <v>0</v>
      </c>
      <c r="U108" s="420">
        <f t="shared" si="109"/>
        <v>0</v>
      </c>
      <c r="V108" s="475">
        <f t="shared" ref="V108:W108" si="116">V7*V17</f>
        <v>0</v>
      </c>
      <c r="W108" s="476">
        <f t="shared" si="116"/>
        <v>0</v>
      </c>
      <c r="X108" s="420">
        <f t="shared" si="111"/>
        <v>0</v>
      </c>
    </row>
    <row r="109" spans="1:24" x14ac:dyDescent="0.25">
      <c r="A109" s="759"/>
      <c r="B109" s="761"/>
      <c r="C109" s="465" t="s">
        <v>27</v>
      </c>
      <c r="D109" s="466">
        <f t="shared" si="112"/>
        <v>0</v>
      </c>
      <c r="E109" s="467">
        <f t="shared" si="93"/>
        <v>0</v>
      </c>
      <c r="F109" s="468">
        <f t="shared" si="113"/>
        <v>0</v>
      </c>
      <c r="G109" s="474">
        <f t="shared" si="101"/>
        <v>0</v>
      </c>
      <c r="H109" s="475">
        <f t="shared" si="101"/>
        <v>0</v>
      </c>
      <c r="I109" s="418">
        <f t="shared" si="114"/>
        <v>0</v>
      </c>
      <c r="J109" s="475">
        <f t="shared" si="102"/>
        <v>0</v>
      </c>
      <c r="K109" s="475">
        <f t="shared" si="102"/>
        <v>0</v>
      </c>
      <c r="L109" s="418">
        <f t="shared" si="103"/>
        <v>0</v>
      </c>
      <c r="M109" s="475">
        <f t="shared" si="104"/>
        <v>0</v>
      </c>
      <c r="N109" s="475">
        <f t="shared" si="104"/>
        <v>0</v>
      </c>
      <c r="O109" s="418">
        <f t="shared" si="105"/>
        <v>0</v>
      </c>
      <c r="P109" s="475">
        <f t="shared" si="106"/>
        <v>0</v>
      </c>
      <c r="Q109" s="476">
        <f t="shared" si="106"/>
        <v>0</v>
      </c>
      <c r="R109" s="420">
        <f t="shared" si="107"/>
        <v>0</v>
      </c>
      <c r="S109" s="475">
        <f t="shared" ref="S109:T109" si="117">S8*S18</f>
        <v>0</v>
      </c>
      <c r="T109" s="476">
        <f t="shared" si="117"/>
        <v>0</v>
      </c>
      <c r="U109" s="420">
        <f t="shared" si="109"/>
        <v>0</v>
      </c>
      <c r="V109" s="475">
        <f t="shared" ref="V109:W109" si="118">V8*V18</f>
        <v>0</v>
      </c>
      <c r="W109" s="476">
        <f t="shared" si="118"/>
        <v>0</v>
      </c>
      <c r="X109" s="420">
        <f t="shared" si="111"/>
        <v>0</v>
      </c>
    </row>
    <row r="110" spans="1:24" x14ac:dyDescent="0.25">
      <c r="A110" s="759"/>
      <c r="B110" s="761"/>
      <c r="C110" s="465" t="s">
        <v>28</v>
      </c>
      <c r="D110" s="466">
        <f t="shared" si="112"/>
        <v>0</v>
      </c>
      <c r="E110" s="467">
        <f t="shared" si="93"/>
        <v>0</v>
      </c>
      <c r="F110" s="468">
        <f t="shared" si="113"/>
        <v>0</v>
      </c>
      <c r="G110" s="474">
        <f t="shared" si="101"/>
        <v>0</v>
      </c>
      <c r="H110" s="475">
        <f t="shared" si="101"/>
        <v>0</v>
      </c>
      <c r="I110" s="418">
        <f t="shared" si="114"/>
        <v>0</v>
      </c>
      <c r="J110" s="475">
        <f t="shared" si="102"/>
        <v>0</v>
      </c>
      <c r="K110" s="475">
        <f t="shared" si="102"/>
        <v>0</v>
      </c>
      <c r="L110" s="418">
        <f t="shared" si="103"/>
        <v>0</v>
      </c>
      <c r="M110" s="475">
        <f t="shared" si="104"/>
        <v>0</v>
      </c>
      <c r="N110" s="475">
        <f t="shared" si="104"/>
        <v>0</v>
      </c>
      <c r="O110" s="418">
        <f t="shared" si="105"/>
        <v>0</v>
      </c>
      <c r="P110" s="475">
        <f t="shared" si="106"/>
        <v>0</v>
      </c>
      <c r="Q110" s="476">
        <f t="shared" si="106"/>
        <v>0</v>
      </c>
      <c r="R110" s="420">
        <f t="shared" si="107"/>
        <v>0</v>
      </c>
      <c r="S110" s="475">
        <f t="shared" ref="S110:T110" si="119">S9*S19</f>
        <v>0</v>
      </c>
      <c r="T110" s="476">
        <f t="shared" si="119"/>
        <v>0</v>
      </c>
      <c r="U110" s="420">
        <f t="shared" si="109"/>
        <v>0</v>
      </c>
      <c r="V110" s="475">
        <f t="shared" ref="V110:W110" si="120">V9*V19</f>
        <v>0</v>
      </c>
      <c r="W110" s="476">
        <f t="shared" si="120"/>
        <v>0</v>
      </c>
      <c r="X110" s="420">
        <f t="shared" si="111"/>
        <v>0</v>
      </c>
    </row>
    <row r="111" spans="1:24" x14ac:dyDescent="0.25">
      <c r="A111" s="759"/>
      <c r="B111" s="761"/>
      <c r="C111" s="465" t="s">
        <v>29</v>
      </c>
      <c r="D111" s="466">
        <f t="shared" si="112"/>
        <v>0</v>
      </c>
      <c r="E111" s="467">
        <f t="shared" si="93"/>
        <v>0</v>
      </c>
      <c r="F111" s="468">
        <f t="shared" si="113"/>
        <v>0</v>
      </c>
      <c r="G111" s="474">
        <f t="shared" si="101"/>
        <v>0</v>
      </c>
      <c r="H111" s="475">
        <f t="shared" si="101"/>
        <v>0</v>
      </c>
      <c r="I111" s="418">
        <f t="shared" si="114"/>
        <v>0</v>
      </c>
      <c r="J111" s="475">
        <f t="shared" si="102"/>
        <v>0</v>
      </c>
      <c r="K111" s="475">
        <f t="shared" si="102"/>
        <v>0</v>
      </c>
      <c r="L111" s="418">
        <f t="shared" si="103"/>
        <v>0</v>
      </c>
      <c r="M111" s="475">
        <f t="shared" si="104"/>
        <v>0</v>
      </c>
      <c r="N111" s="475">
        <f t="shared" si="104"/>
        <v>0</v>
      </c>
      <c r="O111" s="418">
        <f t="shared" si="105"/>
        <v>0</v>
      </c>
      <c r="P111" s="475">
        <f t="shared" si="106"/>
        <v>0</v>
      </c>
      <c r="Q111" s="476">
        <f t="shared" si="106"/>
        <v>0</v>
      </c>
      <c r="R111" s="420">
        <f t="shared" si="107"/>
        <v>0</v>
      </c>
      <c r="S111" s="475">
        <f t="shared" ref="S111:T111" si="121">S10*S20</f>
        <v>0</v>
      </c>
      <c r="T111" s="476">
        <f t="shared" si="121"/>
        <v>0</v>
      </c>
      <c r="U111" s="420">
        <f t="shared" si="109"/>
        <v>0</v>
      </c>
      <c r="V111" s="475">
        <f t="shared" ref="V111:W111" si="122">V10*V20</f>
        <v>0</v>
      </c>
      <c r="W111" s="476">
        <f t="shared" si="122"/>
        <v>0</v>
      </c>
      <c r="X111" s="420">
        <f t="shared" si="111"/>
        <v>0</v>
      </c>
    </row>
    <row r="112" spans="1:24" x14ac:dyDescent="0.25">
      <c r="A112" s="759"/>
      <c r="B112" s="761"/>
      <c r="C112" s="465" t="s">
        <v>30</v>
      </c>
      <c r="D112" s="466">
        <f t="shared" si="112"/>
        <v>0</v>
      </c>
      <c r="E112" s="467">
        <f t="shared" si="93"/>
        <v>0</v>
      </c>
      <c r="F112" s="468">
        <f t="shared" si="113"/>
        <v>0</v>
      </c>
      <c r="G112" s="474">
        <f t="shared" si="101"/>
        <v>0</v>
      </c>
      <c r="H112" s="475">
        <f t="shared" si="101"/>
        <v>0</v>
      </c>
      <c r="I112" s="418">
        <f t="shared" si="114"/>
        <v>0</v>
      </c>
      <c r="J112" s="475">
        <f t="shared" si="102"/>
        <v>0</v>
      </c>
      <c r="K112" s="475">
        <f t="shared" si="102"/>
        <v>0</v>
      </c>
      <c r="L112" s="418">
        <f t="shared" si="103"/>
        <v>0</v>
      </c>
      <c r="M112" s="475">
        <f t="shared" si="104"/>
        <v>0</v>
      </c>
      <c r="N112" s="475">
        <f t="shared" si="104"/>
        <v>0</v>
      </c>
      <c r="O112" s="418">
        <f t="shared" si="105"/>
        <v>0</v>
      </c>
      <c r="P112" s="475">
        <f t="shared" si="106"/>
        <v>0</v>
      </c>
      <c r="Q112" s="476">
        <f t="shared" si="106"/>
        <v>0</v>
      </c>
      <c r="R112" s="420">
        <f t="shared" si="107"/>
        <v>0</v>
      </c>
      <c r="S112" s="475">
        <f t="shared" ref="S112:T112" si="123">S11*S21</f>
        <v>0</v>
      </c>
      <c r="T112" s="476">
        <f t="shared" si="123"/>
        <v>0</v>
      </c>
      <c r="U112" s="420">
        <f t="shared" si="109"/>
        <v>0</v>
      </c>
      <c r="V112" s="475">
        <f t="shared" ref="V112:W112" si="124">V11*V21</f>
        <v>0</v>
      </c>
      <c r="W112" s="476">
        <f t="shared" si="124"/>
        <v>0</v>
      </c>
      <c r="X112" s="420">
        <f t="shared" si="111"/>
        <v>0</v>
      </c>
    </row>
    <row r="113" spans="1:24" x14ac:dyDescent="0.25">
      <c r="A113" s="759"/>
      <c r="B113" s="761"/>
      <c r="C113" s="465" t="s">
        <v>31</v>
      </c>
      <c r="D113" s="466">
        <f t="shared" si="112"/>
        <v>0</v>
      </c>
      <c r="E113" s="467">
        <f t="shared" si="93"/>
        <v>0</v>
      </c>
      <c r="F113" s="468">
        <f t="shared" si="113"/>
        <v>0</v>
      </c>
      <c r="G113" s="474">
        <f t="shared" si="101"/>
        <v>0</v>
      </c>
      <c r="H113" s="475">
        <f t="shared" si="101"/>
        <v>0</v>
      </c>
      <c r="I113" s="418">
        <f t="shared" si="114"/>
        <v>0</v>
      </c>
      <c r="J113" s="475">
        <f t="shared" si="102"/>
        <v>0</v>
      </c>
      <c r="K113" s="475">
        <f t="shared" si="102"/>
        <v>0</v>
      </c>
      <c r="L113" s="418">
        <f t="shared" si="103"/>
        <v>0</v>
      </c>
      <c r="M113" s="475">
        <f t="shared" si="104"/>
        <v>0</v>
      </c>
      <c r="N113" s="475">
        <f t="shared" si="104"/>
        <v>0</v>
      </c>
      <c r="O113" s="418">
        <f t="shared" si="105"/>
        <v>0</v>
      </c>
      <c r="P113" s="475">
        <f t="shared" si="106"/>
        <v>0</v>
      </c>
      <c r="Q113" s="476">
        <f t="shared" si="106"/>
        <v>0</v>
      </c>
      <c r="R113" s="420">
        <f t="shared" si="107"/>
        <v>0</v>
      </c>
      <c r="S113" s="475">
        <f t="shared" ref="S113:T113" si="125">S12*S22</f>
        <v>0</v>
      </c>
      <c r="T113" s="476">
        <f t="shared" si="125"/>
        <v>0</v>
      </c>
      <c r="U113" s="420">
        <f t="shared" si="109"/>
        <v>0</v>
      </c>
      <c r="V113" s="475">
        <f t="shared" ref="V113:W113" si="126">V12*V22</f>
        <v>0</v>
      </c>
      <c r="W113" s="476">
        <f t="shared" si="126"/>
        <v>0</v>
      </c>
      <c r="X113" s="420">
        <f t="shared" si="111"/>
        <v>0</v>
      </c>
    </row>
    <row r="114" spans="1:24" x14ac:dyDescent="0.25">
      <c r="A114" s="759"/>
      <c r="B114" s="761"/>
      <c r="C114" s="465" t="s">
        <v>32</v>
      </c>
      <c r="D114" s="466">
        <f t="shared" si="112"/>
        <v>0</v>
      </c>
      <c r="E114" s="467">
        <f t="shared" si="93"/>
        <v>0</v>
      </c>
      <c r="F114" s="468">
        <f t="shared" si="113"/>
        <v>0</v>
      </c>
      <c r="G114" s="474">
        <f t="shared" si="101"/>
        <v>0</v>
      </c>
      <c r="H114" s="475">
        <f t="shared" si="101"/>
        <v>0</v>
      </c>
      <c r="I114" s="418">
        <f t="shared" si="114"/>
        <v>0</v>
      </c>
      <c r="J114" s="475">
        <f t="shared" si="102"/>
        <v>0</v>
      </c>
      <c r="K114" s="475">
        <f t="shared" si="102"/>
        <v>0</v>
      </c>
      <c r="L114" s="418">
        <f t="shared" si="103"/>
        <v>0</v>
      </c>
      <c r="M114" s="475">
        <f t="shared" si="104"/>
        <v>0</v>
      </c>
      <c r="N114" s="475">
        <f t="shared" si="104"/>
        <v>0</v>
      </c>
      <c r="O114" s="418">
        <f t="shared" si="105"/>
        <v>0</v>
      </c>
      <c r="P114" s="475">
        <f t="shared" si="106"/>
        <v>0</v>
      </c>
      <c r="Q114" s="476">
        <f t="shared" si="106"/>
        <v>0</v>
      </c>
      <c r="R114" s="420">
        <f t="shared" si="107"/>
        <v>0</v>
      </c>
      <c r="S114" s="475">
        <f t="shared" ref="S114:T114" si="127">S13*S23</f>
        <v>0</v>
      </c>
      <c r="T114" s="476">
        <f t="shared" si="127"/>
        <v>0</v>
      </c>
      <c r="U114" s="420">
        <f t="shared" si="109"/>
        <v>0</v>
      </c>
      <c r="V114" s="475">
        <f t="shared" ref="V114:W114" si="128">V13*V23</f>
        <v>0</v>
      </c>
      <c r="W114" s="476">
        <f t="shared" si="128"/>
        <v>0</v>
      </c>
      <c r="X114" s="420">
        <f t="shared" si="111"/>
        <v>0</v>
      </c>
    </row>
    <row r="115" spans="1:24" x14ac:dyDescent="0.25">
      <c r="A115" s="759"/>
      <c r="B115" s="761"/>
      <c r="C115" s="465" t="s">
        <v>33</v>
      </c>
      <c r="D115" s="466">
        <f t="shared" si="112"/>
        <v>0</v>
      </c>
      <c r="E115" s="467">
        <f t="shared" si="93"/>
        <v>0</v>
      </c>
      <c r="F115" s="468">
        <f t="shared" si="113"/>
        <v>0</v>
      </c>
      <c r="G115" s="474">
        <f t="shared" si="101"/>
        <v>0</v>
      </c>
      <c r="H115" s="475">
        <f t="shared" si="101"/>
        <v>0</v>
      </c>
      <c r="I115" s="418">
        <f t="shared" si="114"/>
        <v>0</v>
      </c>
      <c r="J115" s="475">
        <f t="shared" si="102"/>
        <v>0</v>
      </c>
      <c r="K115" s="475">
        <f t="shared" si="102"/>
        <v>0</v>
      </c>
      <c r="L115" s="418">
        <f t="shared" si="103"/>
        <v>0</v>
      </c>
      <c r="M115" s="475">
        <f t="shared" si="104"/>
        <v>0</v>
      </c>
      <c r="N115" s="475">
        <f t="shared" si="104"/>
        <v>0</v>
      </c>
      <c r="O115" s="418">
        <f t="shared" si="105"/>
        <v>0</v>
      </c>
      <c r="P115" s="475">
        <f t="shared" si="106"/>
        <v>0</v>
      </c>
      <c r="Q115" s="476">
        <f t="shared" si="106"/>
        <v>0</v>
      </c>
      <c r="R115" s="420">
        <f t="shared" si="107"/>
        <v>0</v>
      </c>
      <c r="S115" s="475">
        <f t="shared" ref="S115:T115" si="129">S14*S24</f>
        <v>0</v>
      </c>
      <c r="T115" s="476">
        <f t="shared" si="129"/>
        <v>0</v>
      </c>
      <c r="U115" s="420">
        <f t="shared" si="109"/>
        <v>0</v>
      </c>
      <c r="V115" s="475">
        <f t="shared" ref="V115:W115" si="130">V14*V24</f>
        <v>0</v>
      </c>
      <c r="W115" s="476">
        <f t="shared" si="130"/>
        <v>0</v>
      </c>
      <c r="X115" s="420">
        <f t="shared" si="111"/>
        <v>0</v>
      </c>
    </row>
    <row r="116" spans="1:24" ht="15.75" thickBot="1" x14ac:dyDescent="0.3">
      <c r="A116" s="760"/>
      <c r="B116" s="762"/>
      <c r="C116" s="477" t="s">
        <v>34</v>
      </c>
      <c r="D116" s="478">
        <f t="shared" si="112"/>
        <v>0</v>
      </c>
      <c r="E116" s="479">
        <f t="shared" si="93"/>
        <v>0</v>
      </c>
      <c r="F116" s="480">
        <f t="shared" si="113"/>
        <v>0</v>
      </c>
      <c r="G116" s="481">
        <f t="shared" si="101"/>
        <v>0</v>
      </c>
      <c r="H116" s="482">
        <f t="shared" si="101"/>
        <v>0</v>
      </c>
      <c r="I116" s="427">
        <f t="shared" si="114"/>
        <v>0</v>
      </c>
      <c r="J116" s="482">
        <f t="shared" si="102"/>
        <v>0</v>
      </c>
      <c r="K116" s="482">
        <f t="shared" si="102"/>
        <v>0</v>
      </c>
      <c r="L116" s="427">
        <f t="shared" si="103"/>
        <v>0</v>
      </c>
      <c r="M116" s="482">
        <f t="shared" si="104"/>
        <v>0</v>
      </c>
      <c r="N116" s="482">
        <f t="shared" si="104"/>
        <v>0</v>
      </c>
      <c r="O116" s="427">
        <f t="shared" si="105"/>
        <v>0</v>
      </c>
      <c r="P116" s="482">
        <f t="shared" si="106"/>
        <v>0</v>
      </c>
      <c r="Q116" s="483">
        <f t="shared" si="106"/>
        <v>0</v>
      </c>
      <c r="R116" s="429">
        <f t="shared" si="107"/>
        <v>0</v>
      </c>
      <c r="S116" s="482">
        <f t="shared" ref="S116:T116" si="131">S15*S25</f>
        <v>0</v>
      </c>
      <c r="T116" s="483">
        <f t="shared" si="131"/>
        <v>0</v>
      </c>
      <c r="U116" s="429">
        <f t="shared" si="109"/>
        <v>0</v>
      </c>
      <c r="V116" s="482">
        <f t="shared" ref="V116:W116" si="132">V15*V25</f>
        <v>0</v>
      </c>
      <c r="W116" s="483">
        <f t="shared" si="132"/>
        <v>0</v>
      </c>
      <c r="X116" s="429">
        <f t="shared" si="111"/>
        <v>0</v>
      </c>
    </row>
    <row r="117" spans="1:24" x14ac:dyDescent="0.25">
      <c r="A117" s="759" t="s">
        <v>189</v>
      </c>
      <c r="B117" s="761" t="s">
        <v>13</v>
      </c>
      <c r="C117" s="465" t="s">
        <v>25</v>
      </c>
      <c r="D117" s="466">
        <f>G117+J117+M117+P117</f>
        <v>0</v>
      </c>
      <c r="E117" s="467">
        <f>H117+K117+N117+Q117</f>
        <v>0</v>
      </c>
      <c r="F117" s="468">
        <f>I117+L117+O117+R117</f>
        <v>0</v>
      </c>
      <c r="G117" s="484">
        <f t="shared" ref="G117:H126" si="133">G6*G26</f>
        <v>0</v>
      </c>
      <c r="H117" s="485">
        <f t="shared" si="133"/>
        <v>0</v>
      </c>
      <c r="I117" s="408">
        <f>H117-G117</f>
        <v>0</v>
      </c>
      <c r="J117" s="485">
        <f t="shared" ref="J117:K126" si="134">J6*J26</f>
        <v>0</v>
      </c>
      <c r="K117" s="485">
        <f t="shared" si="134"/>
        <v>0</v>
      </c>
      <c r="L117" s="408">
        <f>K117-J117</f>
        <v>0</v>
      </c>
      <c r="M117" s="485">
        <f t="shared" ref="M117:N126" si="135">M6*M26</f>
        <v>0</v>
      </c>
      <c r="N117" s="485">
        <f t="shared" si="135"/>
        <v>0</v>
      </c>
      <c r="O117" s="408">
        <f>N117-M117</f>
        <v>0</v>
      </c>
      <c r="P117" s="485">
        <f t="shared" ref="P117:Q126" si="136">P6*P26</f>
        <v>0</v>
      </c>
      <c r="Q117" s="486">
        <f t="shared" si="136"/>
        <v>0</v>
      </c>
      <c r="R117" s="487">
        <f>Q117-P117</f>
        <v>0</v>
      </c>
      <c r="S117" s="485">
        <f t="shared" ref="S117:T117" si="137">S6*S26</f>
        <v>0</v>
      </c>
      <c r="T117" s="486">
        <f t="shared" si="137"/>
        <v>0</v>
      </c>
      <c r="U117" s="487">
        <f>T117-S117</f>
        <v>0</v>
      </c>
      <c r="V117" s="485">
        <f t="shared" ref="V117:W117" si="138">V6*V26</f>
        <v>0</v>
      </c>
      <c r="W117" s="486">
        <f t="shared" si="138"/>
        <v>0</v>
      </c>
      <c r="X117" s="487">
        <f>W117-V117</f>
        <v>0</v>
      </c>
    </row>
    <row r="118" spans="1:24" x14ac:dyDescent="0.25">
      <c r="A118" s="759"/>
      <c r="B118" s="761"/>
      <c r="C118" s="465" t="s">
        <v>26</v>
      </c>
      <c r="D118" s="466">
        <f t="shared" ref="D118:D126" si="139">G118+J118+M118+P118</f>
        <v>0</v>
      </c>
      <c r="E118" s="467">
        <f t="shared" ref="E118:E126" si="140">H118+K118+N118+Q118</f>
        <v>0</v>
      </c>
      <c r="F118" s="468">
        <f t="shared" ref="F118:F126" si="141">I118+L118+O118+R118</f>
        <v>0</v>
      </c>
      <c r="G118" s="474">
        <f t="shared" si="133"/>
        <v>0</v>
      </c>
      <c r="H118" s="475">
        <f t="shared" si="133"/>
        <v>0</v>
      </c>
      <c r="I118" s="418">
        <f t="shared" ref="I118:I126" si="142">H118-G118</f>
        <v>0</v>
      </c>
      <c r="J118" s="475">
        <f t="shared" si="134"/>
        <v>0</v>
      </c>
      <c r="K118" s="475">
        <f t="shared" si="134"/>
        <v>0</v>
      </c>
      <c r="L118" s="418">
        <f t="shared" ref="L118:L126" si="143">K118-J118</f>
        <v>0</v>
      </c>
      <c r="M118" s="475">
        <f t="shared" si="135"/>
        <v>0</v>
      </c>
      <c r="N118" s="475">
        <f t="shared" si="135"/>
        <v>0</v>
      </c>
      <c r="O118" s="418">
        <f t="shared" ref="O118:O126" si="144">N118-M118</f>
        <v>0</v>
      </c>
      <c r="P118" s="475">
        <f t="shared" si="136"/>
        <v>0</v>
      </c>
      <c r="Q118" s="476">
        <f t="shared" si="136"/>
        <v>0</v>
      </c>
      <c r="R118" s="420">
        <f t="shared" ref="R118:R126" si="145">Q118-P118</f>
        <v>0</v>
      </c>
      <c r="S118" s="475">
        <f t="shared" ref="S118:T118" si="146">S7*S27</f>
        <v>0</v>
      </c>
      <c r="T118" s="476">
        <f t="shared" si="146"/>
        <v>0</v>
      </c>
      <c r="U118" s="420">
        <f t="shared" ref="U118:U126" si="147">T118-S118</f>
        <v>0</v>
      </c>
      <c r="V118" s="475">
        <f t="shared" ref="V118:W118" si="148">V7*V27</f>
        <v>0</v>
      </c>
      <c r="W118" s="476">
        <f t="shared" si="148"/>
        <v>0</v>
      </c>
      <c r="X118" s="420">
        <f t="shared" ref="X118:X126" si="149">W118-V118</f>
        <v>0</v>
      </c>
    </row>
    <row r="119" spans="1:24" x14ac:dyDescent="0.25">
      <c r="A119" s="759"/>
      <c r="B119" s="761"/>
      <c r="C119" s="465" t="s">
        <v>27</v>
      </c>
      <c r="D119" s="466">
        <f t="shared" si="139"/>
        <v>0</v>
      </c>
      <c r="E119" s="467">
        <f t="shared" si="140"/>
        <v>0</v>
      </c>
      <c r="F119" s="468">
        <f t="shared" si="141"/>
        <v>0</v>
      </c>
      <c r="G119" s="474">
        <f t="shared" si="133"/>
        <v>0</v>
      </c>
      <c r="H119" s="475">
        <f t="shared" si="133"/>
        <v>0</v>
      </c>
      <c r="I119" s="418">
        <f t="shared" si="142"/>
        <v>0</v>
      </c>
      <c r="J119" s="475">
        <f t="shared" si="134"/>
        <v>0</v>
      </c>
      <c r="K119" s="475">
        <f t="shared" si="134"/>
        <v>0</v>
      </c>
      <c r="L119" s="418">
        <f t="shared" si="143"/>
        <v>0</v>
      </c>
      <c r="M119" s="475">
        <f t="shared" si="135"/>
        <v>0</v>
      </c>
      <c r="N119" s="475">
        <f t="shared" si="135"/>
        <v>0</v>
      </c>
      <c r="O119" s="418">
        <f t="shared" si="144"/>
        <v>0</v>
      </c>
      <c r="P119" s="475">
        <f t="shared" si="136"/>
        <v>0</v>
      </c>
      <c r="Q119" s="476">
        <f t="shared" si="136"/>
        <v>0</v>
      </c>
      <c r="R119" s="420">
        <f t="shared" si="145"/>
        <v>0</v>
      </c>
      <c r="S119" s="475">
        <f t="shared" ref="S119:T119" si="150">S8*S28</f>
        <v>0</v>
      </c>
      <c r="T119" s="476">
        <f t="shared" si="150"/>
        <v>0</v>
      </c>
      <c r="U119" s="420">
        <f t="shared" si="147"/>
        <v>0</v>
      </c>
      <c r="V119" s="475">
        <f t="shared" ref="V119:W119" si="151">V8*V28</f>
        <v>0</v>
      </c>
      <c r="W119" s="476">
        <f t="shared" si="151"/>
        <v>0</v>
      </c>
      <c r="X119" s="420">
        <f t="shared" si="149"/>
        <v>0</v>
      </c>
    </row>
    <row r="120" spans="1:24" x14ac:dyDescent="0.25">
      <c r="A120" s="759"/>
      <c r="B120" s="761"/>
      <c r="C120" s="465" t="s">
        <v>28</v>
      </c>
      <c r="D120" s="466">
        <f t="shared" si="139"/>
        <v>0</v>
      </c>
      <c r="E120" s="467">
        <f t="shared" si="140"/>
        <v>0</v>
      </c>
      <c r="F120" s="468">
        <f t="shared" si="141"/>
        <v>0</v>
      </c>
      <c r="G120" s="474">
        <f t="shared" si="133"/>
        <v>0</v>
      </c>
      <c r="H120" s="475">
        <f t="shared" si="133"/>
        <v>0</v>
      </c>
      <c r="I120" s="418">
        <f t="shared" si="142"/>
        <v>0</v>
      </c>
      <c r="J120" s="475">
        <f t="shared" si="134"/>
        <v>0</v>
      </c>
      <c r="K120" s="475">
        <f t="shared" si="134"/>
        <v>0</v>
      </c>
      <c r="L120" s="418">
        <f t="shared" si="143"/>
        <v>0</v>
      </c>
      <c r="M120" s="475">
        <f t="shared" si="135"/>
        <v>0</v>
      </c>
      <c r="N120" s="475">
        <f t="shared" si="135"/>
        <v>0</v>
      </c>
      <c r="O120" s="418">
        <f t="shared" si="144"/>
        <v>0</v>
      </c>
      <c r="P120" s="475">
        <f t="shared" si="136"/>
        <v>0</v>
      </c>
      <c r="Q120" s="476">
        <f t="shared" si="136"/>
        <v>0</v>
      </c>
      <c r="R120" s="420">
        <f t="shared" si="145"/>
        <v>0</v>
      </c>
      <c r="S120" s="475">
        <f t="shared" ref="S120:T120" si="152">S9*S29</f>
        <v>0</v>
      </c>
      <c r="T120" s="476">
        <f t="shared" si="152"/>
        <v>0</v>
      </c>
      <c r="U120" s="420">
        <f t="shared" si="147"/>
        <v>0</v>
      </c>
      <c r="V120" s="475">
        <f t="shared" ref="V120:W120" si="153">V9*V29</f>
        <v>0</v>
      </c>
      <c r="W120" s="476">
        <f t="shared" si="153"/>
        <v>0</v>
      </c>
      <c r="X120" s="420">
        <f t="shared" si="149"/>
        <v>0</v>
      </c>
    </row>
    <row r="121" spans="1:24" x14ac:dyDescent="0.25">
      <c r="A121" s="759"/>
      <c r="B121" s="761"/>
      <c r="C121" s="465" t="s">
        <v>29</v>
      </c>
      <c r="D121" s="466">
        <f t="shared" si="139"/>
        <v>0</v>
      </c>
      <c r="E121" s="467">
        <f t="shared" si="140"/>
        <v>0</v>
      </c>
      <c r="F121" s="468">
        <f t="shared" si="141"/>
        <v>0</v>
      </c>
      <c r="G121" s="474">
        <f t="shared" si="133"/>
        <v>0</v>
      </c>
      <c r="H121" s="475">
        <f t="shared" si="133"/>
        <v>0</v>
      </c>
      <c r="I121" s="418">
        <f t="shared" si="142"/>
        <v>0</v>
      </c>
      <c r="J121" s="475">
        <f t="shared" si="134"/>
        <v>0</v>
      </c>
      <c r="K121" s="475">
        <f t="shared" si="134"/>
        <v>0</v>
      </c>
      <c r="L121" s="418">
        <f t="shared" si="143"/>
        <v>0</v>
      </c>
      <c r="M121" s="475">
        <f t="shared" si="135"/>
        <v>0</v>
      </c>
      <c r="N121" s="475">
        <f t="shared" si="135"/>
        <v>0</v>
      </c>
      <c r="O121" s="418">
        <f t="shared" si="144"/>
        <v>0</v>
      </c>
      <c r="P121" s="475">
        <f t="shared" si="136"/>
        <v>0</v>
      </c>
      <c r="Q121" s="476">
        <f t="shared" si="136"/>
        <v>0</v>
      </c>
      <c r="R121" s="420">
        <f t="shared" si="145"/>
        <v>0</v>
      </c>
      <c r="S121" s="475">
        <f t="shared" ref="S121:T121" si="154">S10*S30</f>
        <v>0</v>
      </c>
      <c r="T121" s="476">
        <f t="shared" si="154"/>
        <v>0</v>
      </c>
      <c r="U121" s="420">
        <f t="shared" si="147"/>
        <v>0</v>
      </c>
      <c r="V121" s="475">
        <f t="shared" ref="V121:W121" si="155">V10*V30</f>
        <v>0</v>
      </c>
      <c r="W121" s="476">
        <f t="shared" si="155"/>
        <v>0</v>
      </c>
      <c r="X121" s="420">
        <f t="shared" si="149"/>
        <v>0</v>
      </c>
    </row>
    <row r="122" spans="1:24" x14ac:dyDescent="0.25">
      <c r="A122" s="759"/>
      <c r="B122" s="761"/>
      <c r="C122" s="465" t="s">
        <v>30</v>
      </c>
      <c r="D122" s="466">
        <f t="shared" si="139"/>
        <v>0</v>
      </c>
      <c r="E122" s="467">
        <f t="shared" si="140"/>
        <v>0</v>
      </c>
      <c r="F122" s="468">
        <f t="shared" si="141"/>
        <v>0</v>
      </c>
      <c r="G122" s="474">
        <f t="shared" si="133"/>
        <v>0</v>
      </c>
      <c r="H122" s="475">
        <f t="shared" si="133"/>
        <v>0</v>
      </c>
      <c r="I122" s="418">
        <f t="shared" si="142"/>
        <v>0</v>
      </c>
      <c r="J122" s="475">
        <f t="shared" si="134"/>
        <v>0</v>
      </c>
      <c r="K122" s="475">
        <f t="shared" si="134"/>
        <v>0</v>
      </c>
      <c r="L122" s="418">
        <f t="shared" si="143"/>
        <v>0</v>
      </c>
      <c r="M122" s="475">
        <f t="shared" si="135"/>
        <v>0</v>
      </c>
      <c r="N122" s="475">
        <f t="shared" si="135"/>
        <v>0</v>
      </c>
      <c r="O122" s="418">
        <f t="shared" si="144"/>
        <v>0</v>
      </c>
      <c r="P122" s="475">
        <f t="shared" si="136"/>
        <v>0</v>
      </c>
      <c r="Q122" s="476">
        <f t="shared" si="136"/>
        <v>0</v>
      </c>
      <c r="R122" s="420">
        <f t="shared" si="145"/>
        <v>0</v>
      </c>
      <c r="S122" s="475">
        <f t="shared" ref="S122:T122" si="156">S11*S31</f>
        <v>0</v>
      </c>
      <c r="T122" s="476">
        <f t="shared" si="156"/>
        <v>0</v>
      </c>
      <c r="U122" s="420">
        <f t="shared" si="147"/>
        <v>0</v>
      </c>
      <c r="V122" s="475">
        <f t="shared" ref="V122:W122" si="157">V11*V31</f>
        <v>0</v>
      </c>
      <c r="W122" s="476">
        <f t="shared" si="157"/>
        <v>0</v>
      </c>
      <c r="X122" s="420">
        <f t="shared" si="149"/>
        <v>0</v>
      </c>
    </row>
    <row r="123" spans="1:24" x14ac:dyDescent="0.25">
      <c r="A123" s="759"/>
      <c r="B123" s="761"/>
      <c r="C123" s="465" t="s">
        <v>31</v>
      </c>
      <c r="D123" s="466">
        <f t="shared" si="139"/>
        <v>0</v>
      </c>
      <c r="E123" s="467">
        <f t="shared" si="140"/>
        <v>0</v>
      </c>
      <c r="F123" s="468">
        <f t="shared" si="141"/>
        <v>0</v>
      </c>
      <c r="G123" s="474">
        <f t="shared" si="133"/>
        <v>0</v>
      </c>
      <c r="H123" s="475">
        <f t="shared" si="133"/>
        <v>0</v>
      </c>
      <c r="I123" s="418">
        <f t="shared" si="142"/>
        <v>0</v>
      </c>
      <c r="J123" s="475">
        <f t="shared" si="134"/>
        <v>0</v>
      </c>
      <c r="K123" s="475">
        <f t="shared" si="134"/>
        <v>0</v>
      </c>
      <c r="L123" s="418">
        <f t="shared" si="143"/>
        <v>0</v>
      </c>
      <c r="M123" s="475">
        <f t="shared" si="135"/>
        <v>0</v>
      </c>
      <c r="N123" s="475">
        <f t="shared" si="135"/>
        <v>0</v>
      </c>
      <c r="O123" s="418">
        <f t="shared" si="144"/>
        <v>0</v>
      </c>
      <c r="P123" s="475">
        <f t="shared" si="136"/>
        <v>0</v>
      </c>
      <c r="Q123" s="476">
        <f t="shared" si="136"/>
        <v>0</v>
      </c>
      <c r="R123" s="420">
        <f t="shared" si="145"/>
        <v>0</v>
      </c>
      <c r="S123" s="475">
        <f t="shared" ref="S123:T123" si="158">S12*S32</f>
        <v>0</v>
      </c>
      <c r="T123" s="476">
        <f t="shared" si="158"/>
        <v>0</v>
      </c>
      <c r="U123" s="420">
        <f t="shared" si="147"/>
        <v>0</v>
      </c>
      <c r="V123" s="475">
        <f t="shared" ref="V123:W123" si="159">V12*V32</f>
        <v>0</v>
      </c>
      <c r="W123" s="476">
        <f t="shared" si="159"/>
        <v>0</v>
      </c>
      <c r="X123" s="420">
        <f t="shared" si="149"/>
        <v>0</v>
      </c>
    </row>
    <row r="124" spans="1:24" x14ac:dyDescent="0.25">
      <c r="A124" s="759"/>
      <c r="B124" s="761"/>
      <c r="C124" s="465" t="s">
        <v>32</v>
      </c>
      <c r="D124" s="466">
        <f t="shared" si="139"/>
        <v>0</v>
      </c>
      <c r="E124" s="467">
        <f t="shared" si="140"/>
        <v>0</v>
      </c>
      <c r="F124" s="468">
        <f t="shared" si="141"/>
        <v>0</v>
      </c>
      <c r="G124" s="474">
        <f t="shared" si="133"/>
        <v>0</v>
      </c>
      <c r="H124" s="475">
        <f t="shared" si="133"/>
        <v>0</v>
      </c>
      <c r="I124" s="418">
        <f t="shared" si="142"/>
        <v>0</v>
      </c>
      <c r="J124" s="475">
        <f t="shared" si="134"/>
        <v>0</v>
      </c>
      <c r="K124" s="475">
        <f t="shared" si="134"/>
        <v>0</v>
      </c>
      <c r="L124" s="418">
        <f t="shared" si="143"/>
        <v>0</v>
      </c>
      <c r="M124" s="475">
        <f t="shared" si="135"/>
        <v>0</v>
      </c>
      <c r="N124" s="475">
        <f t="shared" si="135"/>
        <v>0</v>
      </c>
      <c r="O124" s="418">
        <f t="shared" si="144"/>
        <v>0</v>
      </c>
      <c r="P124" s="475">
        <f t="shared" si="136"/>
        <v>0</v>
      </c>
      <c r="Q124" s="476">
        <f t="shared" si="136"/>
        <v>0</v>
      </c>
      <c r="R124" s="420">
        <f t="shared" si="145"/>
        <v>0</v>
      </c>
      <c r="S124" s="475">
        <f t="shared" ref="S124:T124" si="160">S13*S33</f>
        <v>0</v>
      </c>
      <c r="T124" s="476">
        <f t="shared" si="160"/>
        <v>0</v>
      </c>
      <c r="U124" s="420">
        <f t="shared" si="147"/>
        <v>0</v>
      </c>
      <c r="V124" s="475">
        <f t="shared" ref="V124:W124" si="161">V13*V33</f>
        <v>0</v>
      </c>
      <c r="W124" s="476">
        <f t="shared" si="161"/>
        <v>0</v>
      </c>
      <c r="X124" s="420">
        <f t="shared" si="149"/>
        <v>0</v>
      </c>
    </row>
    <row r="125" spans="1:24" x14ac:dyDescent="0.25">
      <c r="A125" s="759"/>
      <c r="B125" s="761"/>
      <c r="C125" s="465" t="s">
        <v>33</v>
      </c>
      <c r="D125" s="466">
        <f t="shared" si="139"/>
        <v>0</v>
      </c>
      <c r="E125" s="467">
        <f t="shared" si="140"/>
        <v>0</v>
      </c>
      <c r="F125" s="468">
        <f t="shared" si="141"/>
        <v>0</v>
      </c>
      <c r="G125" s="474">
        <f t="shared" si="133"/>
        <v>0</v>
      </c>
      <c r="H125" s="475">
        <f t="shared" si="133"/>
        <v>0</v>
      </c>
      <c r="I125" s="418">
        <f t="shared" si="142"/>
        <v>0</v>
      </c>
      <c r="J125" s="475">
        <f t="shared" si="134"/>
        <v>0</v>
      </c>
      <c r="K125" s="475">
        <f t="shared" si="134"/>
        <v>0</v>
      </c>
      <c r="L125" s="418">
        <f t="shared" si="143"/>
        <v>0</v>
      </c>
      <c r="M125" s="475">
        <f t="shared" si="135"/>
        <v>0</v>
      </c>
      <c r="N125" s="475">
        <f t="shared" si="135"/>
        <v>0</v>
      </c>
      <c r="O125" s="418">
        <f t="shared" si="144"/>
        <v>0</v>
      </c>
      <c r="P125" s="475">
        <f t="shared" si="136"/>
        <v>0</v>
      </c>
      <c r="Q125" s="476">
        <f t="shared" si="136"/>
        <v>0</v>
      </c>
      <c r="R125" s="420">
        <f t="shared" si="145"/>
        <v>0</v>
      </c>
      <c r="S125" s="475">
        <f t="shared" ref="S125:T125" si="162">S14*S34</f>
        <v>0</v>
      </c>
      <c r="T125" s="476">
        <f t="shared" si="162"/>
        <v>0</v>
      </c>
      <c r="U125" s="420">
        <f t="shared" si="147"/>
        <v>0</v>
      </c>
      <c r="V125" s="475">
        <f t="shared" ref="V125:W125" si="163">V14*V34</f>
        <v>0</v>
      </c>
      <c r="W125" s="476">
        <f t="shared" si="163"/>
        <v>0</v>
      </c>
      <c r="X125" s="420">
        <f t="shared" si="149"/>
        <v>0</v>
      </c>
    </row>
    <row r="126" spans="1:24" ht="15.75" thickBot="1" x14ac:dyDescent="0.3">
      <c r="A126" s="760"/>
      <c r="B126" s="762"/>
      <c r="C126" s="477" t="s">
        <v>34</v>
      </c>
      <c r="D126" s="478">
        <f t="shared" si="139"/>
        <v>0</v>
      </c>
      <c r="E126" s="479">
        <f t="shared" si="140"/>
        <v>0</v>
      </c>
      <c r="F126" s="480">
        <f t="shared" si="141"/>
        <v>0</v>
      </c>
      <c r="G126" s="481">
        <f t="shared" si="133"/>
        <v>0</v>
      </c>
      <c r="H126" s="482">
        <f t="shared" si="133"/>
        <v>0</v>
      </c>
      <c r="I126" s="427">
        <f t="shared" si="142"/>
        <v>0</v>
      </c>
      <c r="J126" s="482">
        <f t="shared" si="134"/>
        <v>0</v>
      </c>
      <c r="K126" s="482">
        <f t="shared" si="134"/>
        <v>0</v>
      </c>
      <c r="L126" s="427">
        <f t="shared" si="143"/>
        <v>0</v>
      </c>
      <c r="M126" s="482">
        <f t="shared" si="135"/>
        <v>0</v>
      </c>
      <c r="N126" s="482">
        <f t="shared" si="135"/>
        <v>0</v>
      </c>
      <c r="O126" s="427">
        <f t="shared" si="144"/>
        <v>0</v>
      </c>
      <c r="P126" s="482">
        <f t="shared" si="136"/>
        <v>0</v>
      </c>
      <c r="Q126" s="483">
        <f t="shared" si="136"/>
        <v>0</v>
      </c>
      <c r="R126" s="429">
        <f t="shared" si="145"/>
        <v>0</v>
      </c>
      <c r="S126" s="482">
        <f t="shared" ref="S126:T126" si="164">S15*S35</f>
        <v>0</v>
      </c>
      <c r="T126" s="483">
        <f t="shared" si="164"/>
        <v>0</v>
      </c>
      <c r="U126" s="429">
        <f t="shared" si="147"/>
        <v>0</v>
      </c>
      <c r="V126" s="482">
        <f t="shared" ref="V126:W126" si="165">V15*V35</f>
        <v>0</v>
      </c>
      <c r="W126" s="483">
        <f t="shared" si="165"/>
        <v>0</v>
      </c>
      <c r="X126" s="429">
        <f t="shared" si="149"/>
        <v>0</v>
      </c>
    </row>
    <row r="127" spans="1:24" x14ac:dyDescent="0.25">
      <c r="A127" s="759" t="s">
        <v>39</v>
      </c>
      <c r="B127" s="761" t="s">
        <v>13</v>
      </c>
      <c r="C127" s="465" t="s">
        <v>25</v>
      </c>
      <c r="D127" s="466">
        <f>G127+J127+M127+P127</f>
        <v>0</v>
      </c>
      <c r="E127" s="467">
        <f>H127+K127+N127+Q127</f>
        <v>0</v>
      </c>
      <c r="F127" s="468">
        <f>I127+L127+O127+R127</f>
        <v>0</v>
      </c>
      <c r="G127" s="484">
        <f>G56</f>
        <v>0</v>
      </c>
      <c r="H127" s="485">
        <f>H56*(1+$W$127)</f>
        <v>0</v>
      </c>
      <c r="I127" s="408">
        <f>H127-G127</f>
        <v>0</v>
      </c>
      <c r="J127" s="485">
        <f t="shared" ref="J127:J136" si="166">J56</f>
        <v>0</v>
      </c>
      <c r="K127" s="485">
        <f t="shared" ref="K127:K136" si="167">K56*(1+$W$127)</f>
        <v>0</v>
      </c>
      <c r="L127" s="408">
        <f>K127-J127</f>
        <v>0</v>
      </c>
      <c r="M127" s="485">
        <f t="shared" ref="M127:M136" si="168">M56</f>
        <v>0</v>
      </c>
      <c r="N127" s="485">
        <f t="shared" ref="N127:N136" si="169">N56*(1+$W$127)</f>
        <v>0</v>
      </c>
      <c r="O127" s="408">
        <f>N127-M127</f>
        <v>0</v>
      </c>
      <c r="P127" s="485">
        <f t="shared" ref="P127:P136" si="170">P56</f>
        <v>0</v>
      </c>
      <c r="Q127" s="486">
        <f t="shared" ref="Q127:Q136" si="171">Q56*(1+$W$127)</f>
        <v>0</v>
      </c>
      <c r="R127" s="487">
        <f>Q127-P127</f>
        <v>0</v>
      </c>
      <c r="S127" s="485">
        <f t="shared" ref="S127:S136" si="172">S56</f>
        <v>0</v>
      </c>
      <c r="T127" s="486">
        <f t="shared" ref="T127:T136" si="173">T56*(1+$W$127)</f>
        <v>0</v>
      </c>
      <c r="U127" s="487">
        <f>T127-S127</f>
        <v>0</v>
      </c>
      <c r="V127" s="485">
        <f t="shared" ref="V127:V136" si="174">V56</f>
        <v>0</v>
      </c>
      <c r="W127" s="486">
        <f>W56*(1+0)</f>
        <v>0</v>
      </c>
      <c r="X127" s="487">
        <f>W127-V127</f>
        <v>0</v>
      </c>
    </row>
    <row r="128" spans="1:24" x14ac:dyDescent="0.25">
      <c r="A128" s="759"/>
      <c r="B128" s="761"/>
      <c r="C128" s="465" t="s">
        <v>26</v>
      </c>
      <c r="D128" s="466">
        <f t="shared" ref="D128:D136" si="175">G128+J128+M128+P128</f>
        <v>0</v>
      </c>
      <c r="E128" s="467">
        <f t="shared" ref="E128:E136" si="176">H128+K128+N128+Q128</f>
        <v>0</v>
      </c>
      <c r="F128" s="468">
        <f t="shared" ref="F128:F136" si="177">I128+L128+O128+R128</f>
        <v>0</v>
      </c>
      <c r="G128" s="474">
        <f t="shared" ref="G128:G136" si="178">G57</f>
        <v>0</v>
      </c>
      <c r="H128" s="475">
        <f t="shared" ref="H128:H136" si="179">H57*(1+$W$127)</f>
        <v>0</v>
      </c>
      <c r="I128" s="418">
        <f t="shared" ref="I128:I136" si="180">H128-G128</f>
        <v>0</v>
      </c>
      <c r="J128" s="475">
        <f t="shared" si="166"/>
        <v>0</v>
      </c>
      <c r="K128" s="475">
        <f t="shared" si="167"/>
        <v>0</v>
      </c>
      <c r="L128" s="418">
        <f t="shared" ref="L128:L136" si="181">K128-J128</f>
        <v>0</v>
      </c>
      <c r="M128" s="475">
        <f t="shared" si="168"/>
        <v>0</v>
      </c>
      <c r="N128" s="475">
        <f t="shared" si="169"/>
        <v>0</v>
      </c>
      <c r="O128" s="418">
        <f t="shared" ref="O128:O136" si="182">N128-M128</f>
        <v>0</v>
      </c>
      <c r="P128" s="475">
        <f t="shared" si="170"/>
        <v>0</v>
      </c>
      <c r="Q128" s="476">
        <f t="shared" si="171"/>
        <v>0</v>
      </c>
      <c r="R128" s="420">
        <f t="shared" ref="R128:R136" si="183">Q128-P128</f>
        <v>0</v>
      </c>
      <c r="S128" s="475">
        <f t="shared" si="172"/>
        <v>0</v>
      </c>
      <c r="T128" s="476">
        <f t="shared" si="173"/>
        <v>0</v>
      </c>
      <c r="U128" s="420">
        <f t="shared" ref="U128:U136" si="184">T128-S128</f>
        <v>0</v>
      </c>
      <c r="V128" s="475">
        <f t="shared" si="174"/>
        <v>0</v>
      </c>
      <c r="W128" s="476">
        <f t="shared" ref="W127:W136" si="185">W57*(1+$W$127)</f>
        <v>0</v>
      </c>
      <c r="X128" s="420">
        <f t="shared" ref="X128:X136" si="186">W128-V128</f>
        <v>0</v>
      </c>
    </row>
    <row r="129" spans="1:24" x14ac:dyDescent="0.25">
      <c r="A129" s="759"/>
      <c r="B129" s="761"/>
      <c r="C129" s="465" t="s">
        <v>27</v>
      </c>
      <c r="D129" s="466">
        <f t="shared" si="175"/>
        <v>0</v>
      </c>
      <c r="E129" s="467">
        <f t="shared" si="176"/>
        <v>0</v>
      </c>
      <c r="F129" s="468">
        <f t="shared" si="177"/>
        <v>0</v>
      </c>
      <c r="G129" s="474">
        <f t="shared" si="178"/>
        <v>0</v>
      </c>
      <c r="H129" s="475">
        <f t="shared" si="179"/>
        <v>0</v>
      </c>
      <c r="I129" s="418">
        <f t="shared" si="180"/>
        <v>0</v>
      </c>
      <c r="J129" s="475">
        <f t="shared" si="166"/>
        <v>0</v>
      </c>
      <c r="K129" s="475">
        <f t="shared" si="167"/>
        <v>0</v>
      </c>
      <c r="L129" s="418">
        <f t="shared" si="181"/>
        <v>0</v>
      </c>
      <c r="M129" s="475">
        <f t="shared" si="168"/>
        <v>0</v>
      </c>
      <c r="N129" s="475">
        <f t="shared" si="169"/>
        <v>0</v>
      </c>
      <c r="O129" s="418">
        <f t="shared" si="182"/>
        <v>0</v>
      </c>
      <c r="P129" s="475">
        <f t="shared" si="170"/>
        <v>0</v>
      </c>
      <c r="Q129" s="476">
        <f t="shared" si="171"/>
        <v>0</v>
      </c>
      <c r="R129" s="420">
        <f t="shared" si="183"/>
        <v>0</v>
      </c>
      <c r="S129" s="475">
        <f t="shared" si="172"/>
        <v>0</v>
      </c>
      <c r="T129" s="476">
        <f t="shared" si="173"/>
        <v>0</v>
      </c>
      <c r="U129" s="420">
        <f t="shared" si="184"/>
        <v>0</v>
      </c>
      <c r="V129" s="475">
        <f t="shared" si="174"/>
        <v>0</v>
      </c>
      <c r="W129" s="476">
        <f t="shared" si="185"/>
        <v>765000</v>
      </c>
      <c r="X129" s="420">
        <f t="shared" si="186"/>
        <v>765000</v>
      </c>
    </row>
    <row r="130" spans="1:24" x14ac:dyDescent="0.25">
      <c r="A130" s="759"/>
      <c r="B130" s="761"/>
      <c r="C130" s="465" t="s">
        <v>28</v>
      </c>
      <c r="D130" s="466">
        <f t="shared" si="175"/>
        <v>0</v>
      </c>
      <c r="E130" s="467">
        <f t="shared" si="176"/>
        <v>0</v>
      </c>
      <c r="F130" s="468">
        <f t="shared" si="177"/>
        <v>0</v>
      </c>
      <c r="G130" s="474">
        <f t="shared" si="178"/>
        <v>0</v>
      </c>
      <c r="H130" s="475">
        <f t="shared" si="179"/>
        <v>0</v>
      </c>
      <c r="I130" s="418">
        <f t="shared" si="180"/>
        <v>0</v>
      </c>
      <c r="J130" s="475">
        <f t="shared" si="166"/>
        <v>0</v>
      </c>
      <c r="K130" s="475">
        <f t="shared" si="167"/>
        <v>0</v>
      </c>
      <c r="L130" s="418">
        <f t="shared" si="181"/>
        <v>0</v>
      </c>
      <c r="M130" s="475">
        <f t="shared" si="168"/>
        <v>0</v>
      </c>
      <c r="N130" s="475">
        <f t="shared" si="169"/>
        <v>0</v>
      </c>
      <c r="O130" s="418">
        <f t="shared" si="182"/>
        <v>0</v>
      </c>
      <c r="P130" s="475">
        <f t="shared" si="170"/>
        <v>0</v>
      </c>
      <c r="Q130" s="476">
        <f t="shared" si="171"/>
        <v>0</v>
      </c>
      <c r="R130" s="420">
        <f t="shared" si="183"/>
        <v>0</v>
      </c>
      <c r="S130" s="475">
        <f t="shared" si="172"/>
        <v>0</v>
      </c>
      <c r="T130" s="476">
        <f t="shared" si="173"/>
        <v>0</v>
      </c>
      <c r="U130" s="420">
        <f t="shared" si="184"/>
        <v>0</v>
      </c>
      <c r="V130" s="475">
        <f t="shared" si="174"/>
        <v>0</v>
      </c>
      <c r="W130" s="476">
        <f t="shared" si="185"/>
        <v>765000</v>
      </c>
      <c r="X130" s="420">
        <f t="shared" si="186"/>
        <v>765000</v>
      </c>
    </row>
    <row r="131" spans="1:24" x14ac:dyDescent="0.25">
      <c r="A131" s="759"/>
      <c r="B131" s="761"/>
      <c r="C131" s="465" t="s">
        <v>29</v>
      </c>
      <c r="D131" s="466">
        <f t="shared" si="175"/>
        <v>0</v>
      </c>
      <c r="E131" s="467">
        <f t="shared" si="176"/>
        <v>0</v>
      </c>
      <c r="F131" s="468">
        <f t="shared" si="177"/>
        <v>0</v>
      </c>
      <c r="G131" s="474">
        <f t="shared" si="178"/>
        <v>0</v>
      </c>
      <c r="H131" s="475">
        <f t="shared" si="179"/>
        <v>0</v>
      </c>
      <c r="I131" s="418">
        <f t="shared" si="180"/>
        <v>0</v>
      </c>
      <c r="J131" s="475">
        <f t="shared" si="166"/>
        <v>0</v>
      </c>
      <c r="K131" s="475">
        <f t="shared" si="167"/>
        <v>0</v>
      </c>
      <c r="L131" s="418">
        <f t="shared" si="181"/>
        <v>0</v>
      </c>
      <c r="M131" s="475">
        <f t="shared" si="168"/>
        <v>0</v>
      </c>
      <c r="N131" s="475">
        <f t="shared" si="169"/>
        <v>0</v>
      </c>
      <c r="O131" s="418">
        <f t="shared" si="182"/>
        <v>0</v>
      </c>
      <c r="P131" s="475">
        <f t="shared" si="170"/>
        <v>0</v>
      </c>
      <c r="Q131" s="476">
        <f t="shared" si="171"/>
        <v>0</v>
      </c>
      <c r="R131" s="420">
        <f t="shared" si="183"/>
        <v>0</v>
      </c>
      <c r="S131" s="475">
        <f t="shared" si="172"/>
        <v>0</v>
      </c>
      <c r="T131" s="476">
        <f t="shared" si="173"/>
        <v>0</v>
      </c>
      <c r="U131" s="420">
        <f t="shared" si="184"/>
        <v>0</v>
      </c>
      <c r="V131" s="475">
        <f t="shared" si="174"/>
        <v>0</v>
      </c>
      <c r="W131" s="476">
        <f t="shared" si="185"/>
        <v>765000</v>
      </c>
      <c r="X131" s="420">
        <f t="shared" si="186"/>
        <v>765000</v>
      </c>
    </row>
    <row r="132" spans="1:24" x14ac:dyDescent="0.25">
      <c r="A132" s="759"/>
      <c r="B132" s="761"/>
      <c r="C132" s="465" t="s">
        <v>30</v>
      </c>
      <c r="D132" s="466">
        <f t="shared" si="175"/>
        <v>0</v>
      </c>
      <c r="E132" s="467">
        <f t="shared" si="176"/>
        <v>0</v>
      </c>
      <c r="F132" s="468">
        <f t="shared" si="177"/>
        <v>0</v>
      </c>
      <c r="G132" s="474">
        <f t="shared" si="178"/>
        <v>0</v>
      </c>
      <c r="H132" s="475">
        <f t="shared" si="179"/>
        <v>0</v>
      </c>
      <c r="I132" s="418">
        <f t="shared" si="180"/>
        <v>0</v>
      </c>
      <c r="J132" s="475">
        <f t="shared" si="166"/>
        <v>0</v>
      </c>
      <c r="K132" s="475">
        <f t="shared" si="167"/>
        <v>0</v>
      </c>
      <c r="L132" s="418">
        <f t="shared" si="181"/>
        <v>0</v>
      </c>
      <c r="M132" s="475">
        <f t="shared" si="168"/>
        <v>0</v>
      </c>
      <c r="N132" s="475">
        <f t="shared" si="169"/>
        <v>0</v>
      </c>
      <c r="O132" s="418">
        <f t="shared" si="182"/>
        <v>0</v>
      </c>
      <c r="P132" s="475">
        <f t="shared" si="170"/>
        <v>0</v>
      </c>
      <c r="Q132" s="476">
        <f t="shared" si="171"/>
        <v>0</v>
      </c>
      <c r="R132" s="420">
        <f t="shared" si="183"/>
        <v>0</v>
      </c>
      <c r="S132" s="475">
        <f t="shared" si="172"/>
        <v>0</v>
      </c>
      <c r="T132" s="476">
        <f t="shared" si="173"/>
        <v>0</v>
      </c>
      <c r="U132" s="420">
        <f t="shared" si="184"/>
        <v>0</v>
      </c>
      <c r="V132" s="475">
        <f t="shared" si="174"/>
        <v>0</v>
      </c>
      <c r="W132" s="476">
        <f t="shared" si="185"/>
        <v>765000</v>
      </c>
      <c r="X132" s="420">
        <f t="shared" si="186"/>
        <v>765000</v>
      </c>
    </row>
    <row r="133" spans="1:24" x14ac:dyDescent="0.25">
      <c r="A133" s="759"/>
      <c r="B133" s="761"/>
      <c r="C133" s="465" t="s">
        <v>31</v>
      </c>
      <c r="D133" s="466">
        <f t="shared" si="175"/>
        <v>0</v>
      </c>
      <c r="E133" s="467">
        <f t="shared" si="176"/>
        <v>0</v>
      </c>
      <c r="F133" s="468">
        <f t="shared" si="177"/>
        <v>0</v>
      </c>
      <c r="G133" s="474">
        <f t="shared" si="178"/>
        <v>0</v>
      </c>
      <c r="H133" s="475">
        <f t="shared" si="179"/>
        <v>0</v>
      </c>
      <c r="I133" s="418">
        <f t="shared" si="180"/>
        <v>0</v>
      </c>
      <c r="J133" s="475">
        <f t="shared" si="166"/>
        <v>0</v>
      </c>
      <c r="K133" s="475">
        <f t="shared" si="167"/>
        <v>0</v>
      </c>
      <c r="L133" s="418">
        <f t="shared" si="181"/>
        <v>0</v>
      </c>
      <c r="M133" s="475">
        <f t="shared" si="168"/>
        <v>0</v>
      </c>
      <c r="N133" s="475">
        <f t="shared" si="169"/>
        <v>0</v>
      </c>
      <c r="O133" s="418">
        <f t="shared" si="182"/>
        <v>0</v>
      </c>
      <c r="P133" s="475">
        <f t="shared" si="170"/>
        <v>0</v>
      </c>
      <c r="Q133" s="476">
        <f t="shared" si="171"/>
        <v>0</v>
      </c>
      <c r="R133" s="420">
        <f t="shared" si="183"/>
        <v>0</v>
      </c>
      <c r="S133" s="475">
        <f t="shared" si="172"/>
        <v>0</v>
      </c>
      <c r="T133" s="476">
        <f t="shared" si="173"/>
        <v>0</v>
      </c>
      <c r="U133" s="420">
        <f t="shared" si="184"/>
        <v>0</v>
      </c>
      <c r="V133" s="475">
        <f t="shared" si="174"/>
        <v>0</v>
      </c>
      <c r="W133" s="476">
        <f t="shared" si="185"/>
        <v>765000</v>
      </c>
      <c r="X133" s="420">
        <f t="shared" si="186"/>
        <v>765000</v>
      </c>
    </row>
    <row r="134" spans="1:24" x14ac:dyDescent="0.25">
      <c r="A134" s="759"/>
      <c r="B134" s="761"/>
      <c r="C134" s="465" t="s">
        <v>32</v>
      </c>
      <c r="D134" s="466">
        <f t="shared" si="175"/>
        <v>0</v>
      </c>
      <c r="E134" s="467">
        <f t="shared" si="176"/>
        <v>0</v>
      </c>
      <c r="F134" s="468">
        <f t="shared" si="177"/>
        <v>0</v>
      </c>
      <c r="G134" s="474">
        <f t="shared" si="178"/>
        <v>0</v>
      </c>
      <c r="H134" s="475">
        <f t="shared" si="179"/>
        <v>0</v>
      </c>
      <c r="I134" s="418">
        <f t="shared" si="180"/>
        <v>0</v>
      </c>
      <c r="J134" s="475">
        <f t="shared" si="166"/>
        <v>0</v>
      </c>
      <c r="K134" s="475">
        <f t="shared" si="167"/>
        <v>0</v>
      </c>
      <c r="L134" s="418">
        <f t="shared" si="181"/>
        <v>0</v>
      </c>
      <c r="M134" s="475">
        <f t="shared" si="168"/>
        <v>0</v>
      </c>
      <c r="N134" s="475">
        <f t="shared" si="169"/>
        <v>0</v>
      </c>
      <c r="O134" s="418">
        <f t="shared" si="182"/>
        <v>0</v>
      </c>
      <c r="P134" s="475">
        <f t="shared" si="170"/>
        <v>0</v>
      </c>
      <c r="Q134" s="476">
        <f t="shared" si="171"/>
        <v>0</v>
      </c>
      <c r="R134" s="420">
        <f t="shared" si="183"/>
        <v>0</v>
      </c>
      <c r="S134" s="475">
        <f t="shared" si="172"/>
        <v>0</v>
      </c>
      <c r="T134" s="476">
        <f t="shared" si="173"/>
        <v>0</v>
      </c>
      <c r="U134" s="420">
        <f t="shared" si="184"/>
        <v>0</v>
      </c>
      <c r="V134" s="475">
        <f t="shared" si="174"/>
        <v>0</v>
      </c>
      <c r="W134" s="476">
        <f t="shared" si="185"/>
        <v>765000</v>
      </c>
      <c r="X134" s="420">
        <f t="shared" si="186"/>
        <v>765000</v>
      </c>
    </row>
    <row r="135" spans="1:24" x14ac:dyDescent="0.25">
      <c r="A135" s="759"/>
      <c r="B135" s="761"/>
      <c r="C135" s="465" t="s">
        <v>33</v>
      </c>
      <c r="D135" s="466">
        <f t="shared" si="175"/>
        <v>0</v>
      </c>
      <c r="E135" s="467">
        <f t="shared" si="176"/>
        <v>0</v>
      </c>
      <c r="F135" s="468">
        <f t="shared" si="177"/>
        <v>0</v>
      </c>
      <c r="G135" s="474">
        <f t="shared" si="178"/>
        <v>0</v>
      </c>
      <c r="H135" s="475">
        <f t="shared" si="179"/>
        <v>0</v>
      </c>
      <c r="I135" s="418">
        <f t="shared" si="180"/>
        <v>0</v>
      </c>
      <c r="J135" s="475">
        <f t="shared" si="166"/>
        <v>0</v>
      </c>
      <c r="K135" s="475">
        <f t="shared" si="167"/>
        <v>0</v>
      </c>
      <c r="L135" s="418">
        <f t="shared" si="181"/>
        <v>0</v>
      </c>
      <c r="M135" s="475">
        <f t="shared" si="168"/>
        <v>0</v>
      </c>
      <c r="N135" s="475">
        <f t="shared" si="169"/>
        <v>0</v>
      </c>
      <c r="O135" s="418">
        <f t="shared" si="182"/>
        <v>0</v>
      </c>
      <c r="P135" s="475">
        <f t="shared" si="170"/>
        <v>0</v>
      </c>
      <c r="Q135" s="476">
        <f t="shared" si="171"/>
        <v>0</v>
      </c>
      <c r="R135" s="420">
        <f t="shared" si="183"/>
        <v>0</v>
      </c>
      <c r="S135" s="475">
        <f t="shared" si="172"/>
        <v>0</v>
      </c>
      <c r="T135" s="476">
        <f t="shared" si="173"/>
        <v>0</v>
      </c>
      <c r="U135" s="420">
        <f t="shared" si="184"/>
        <v>0</v>
      </c>
      <c r="V135" s="475">
        <f t="shared" si="174"/>
        <v>0</v>
      </c>
      <c r="W135" s="476">
        <f t="shared" si="185"/>
        <v>765000</v>
      </c>
      <c r="X135" s="420">
        <f t="shared" si="186"/>
        <v>765000</v>
      </c>
    </row>
    <row r="136" spans="1:24" ht="15.75" thickBot="1" x14ac:dyDescent="0.3">
      <c r="A136" s="760"/>
      <c r="B136" s="762"/>
      <c r="C136" s="477" t="s">
        <v>34</v>
      </c>
      <c r="D136" s="478">
        <f t="shared" si="175"/>
        <v>0</v>
      </c>
      <c r="E136" s="479">
        <f t="shared" si="176"/>
        <v>0</v>
      </c>
      <c r="F136" s="480">
        <f t="shared" si="177"/>
        <v>0</v>
      </c>
      <c r="G136" s="481">
        <f t="shared" si="178"/>
        <v>0</v>
      </c>
      <c r="H136" s="482">
        <f t="shared" si="179"/>
        <v>0</v>
      </c>
      <c r="I136" s="427">
        <f t="shared" si="180"/>
        <v>0</v>
      </c>
      <c r="J136" s="482">
        <f t="shared" si="166"/>
        <v>0</v>
      </c>
      <c r="K136" s="482">
        <f t="shared" si="167"/>
        <v>0</v>
      </c>
      <c r="L136" s="427">
        <f t="shared" si="181"/>
        <v>0</v>
      </c>
      <c r="M136" s="482">
        <f t="shared" si="168"/>
        <v>0</v>
      </c>
      <c r="N136" s="482">
        <f t="shared" si="169"/>
        <v>0</v>
      </c>
      <c r="O136" s="427">
        <f t="shared" si="182"/>
        <v>0</v>
      </c>
      <c r="P136" s="482">
        <f t="shared" si="170"/>
        <v>0</v>
      </c>
      <c r="Q136" s="483">
        <f t="shared" si="171"/>
        <v>0</v>
      </c>
      <c r="R136" s="429">
        <f t="shared" si="183"/>
        <v>0</v>
      </c>
      <c r="S136" s="482">
        <f t="shared" si="172"/>
        <v>0</v>
      </c>
      <c r="T136" s="483">
        <f t="shared" si="173"/>
        <v>0</v>
      </c>
      <c r="U136" s="429">
        <f t="shared" si="184"/>
        <v>0</v>
      </c>
      <c r="V136" s="482">
        <f t="shared" si="174"/>
        <v>0</v>
      </c>
      <c r="W136" s="483">
        <f t="shared" si="185"/>
        <v>765000</v>
      </c>
      <c r="X136" s="429">
        <f t="shared" si="186"/>
        <v>765000</v>
      </c>
    </row>
  </sheetData>
  <sheetProtection insertColumns="0" deleteColumns="0"/>
  <mergeCells count="51">
    <mergeCell ref="S1:U1"/>
    <mergeCell ref="S2:U2"/>
    <mergeCell ref="S3:U3"/>
    <mergeCell ref="S4:U4"/>
    <mergeCell ref="V1:X1"/>
    <mergeCell ref="V2:X2"/>
    <mergeCell ref="V3:X3"/>
    <mergeCell ref="V4:X4"/>
    <mergeCell ref="M2:O2"/>
    <mergeCell ref="P2:R2"/>
    <mergeCell ref="M3:O3"/>
    <mergeCell ref="P3:R3"/>
    <mergeCell ref="G4:I4"/>
    <mergeCell ref="J4:L4"/>
    <mergeCell ref="M4:O4"/>
    <mergeCell ref="P4:R4"/>
    <mergeCell ref="M1:O1"/>
    <mergeCell ref="P1:R1"/>
    <mergeCell ref="A67:A76"/>
    <mergeCell ref="B67:B76"/>
    <mergeCell ref="A127:A136"/>
    <mergeCell ref="B127:B136"/>
    <mergeCell ref="A107:A116"/>
    <mergeCell ref="B107:B116"/>
    <mergeCell ref="A87:A96"/>
    <mergeCell ref="B87:B96"/>
    <mergeCell ref="A117:A126"/>
    <mergeCell ref="B117:B126"/>
    <mergeCell ref="A97:A106"/>
    <mergeCell ref="B97:B106"/>
    <mergeCell ref="A77:A86"/>
    <mergeCell ref="B77:B86"/>
    <mergeCell ref="A6:A15"/>
    <mergeCell ref="B6:B15"/>
    <mergeCell ref="A16:A25"/>
    <mergeCell ref="B16:B25"/>
    <mergeCell ref="J1:L1"/>
    <mergeCell ref="D1:F1"/>
    <mergeCell ref="G1:I1"/>
    <mergeCell ref="G3:I3"/>
    <mergeCell ref="J3:L3"/>
    <mergeCell ref="G2:I2"/>
    <mergeCell ref="J2:L2"/>
    <mergeCell ref="A26:A35"/>
    <mergeCell ref="B26:B35"/>
    <mergeCell ref="A36:A45"/>
    <mergeCell ref="B36:B45"/>
    <mergeCell ref="A56:A65"/>
    <mergeCell ref="B56:B65"/>
    <mergeCell ref="A46:A55"/>
    <mergeCell ref="B46:B55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topLeftCell="A28" zoomScaleNormal="85" zoomScaleSheetLayoutView="100" workbookViewId="0">
      <selection activeCell="C9" sqref="C9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04" t="s">
        <v>100</v>
      </c>
      <c r="B1" s="105"/>
      <c r="D1" s="93"/>
      <c r="E1" s="91"/>
      <c r="F1" s="91"/>
      <c r="G1" s="91"/>
      <c r="H1" s="91"/>
      <c r="I1" s="91"/>
      <c r="J1" s="91"/>
      <c r="K1" s="91"/>
      <c r="L1" s="91"/>
      <c r="M1" s="87"/>
    </row>
    <row r="2" spans="1:13" ht="15.75" x14ac:dyDescent="0.25">
      <c r="A2" s="106"/>
      <c r="B2" s="92"/>
      <c r="D2" s="89"/>
      <c r="E2" s="89"/>
      <c r="F2" s="89"/>
      <c r="G2" s="89"/>
      <c r="H2" s="89"/>
      <c r="I2" s="89"/>
      <c r="J2" s="89"/>
      <c r="K2" s="89"/>
      <c r="L2" s="89"/>
      <c r="M2" s="83"/>
    </row>
    <row r="3" spans="1:13" ht="15.75" x14ac:dyDescent="0.25">
      <c r="A3" s="223" t="s">
        <v>195</v>
      </c>
      <c r="B3" s="92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x14ac:dyDescent="0.25"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5.75" thickBot="1" x14ac:dyDescent="0.3">
      <c r="A5" s="93"/>
      <c r="B5" s="94"/>
      <c r="C5" s="88"/>
      <c r="D5" s="764" t="s">
        <v>101</v>
      </c>
      <c r="E5" s="764"/>
      <c r="F5" s="764"/>
      <c r="G5" s="764"/>
      <c r="H5" s="764"/>
      <c r="I5" s="764"/>
      <c r="J5" s="764"/>
      <c r="K5" s="764"/>
      <c r="L5" s="764"/>
      <c r="M5" s="764"/>
    </row>
    <row r="6" spans="1:13" x14ac:dyDescent="0.25">
      <c r="A6" s="220"/>
      <c r="B6" s="217" t="s">
        <v>170</v>
      </c>
      <c r="C6" s="98" t="s">
        <v>105</v>
      </c>
      <c r="D6" s="112" t="s">
        <v>25</v>
      </c>
      <c r="E6" s="113" t="s">
        <v>26</v>
      </c>
      <c r="F6" s="113" t="s">
        <v>27</v>
      </c>
      <c r="G6" s="113" t="s">
        <v>28</v>
      </c>
      <c r="H6" s="113" t="s">
        <v>29</v>
      </c>
      <c r="I6" s="113" t="s">
        <v>30</v>
      </c>
      <c r="J6" s="113" t="s">
        <v>31</v>
      </c>
      <c r="K6" s="113" t="s">
        <v>32</v>
      </c>
      <c r="L6" s="113" t="s">
        <v>33</v>
      </c>
      <c r="M6" s="114" t="s">
        <v>34</v>
      </c>
    </row>
    <row r="7" spans="1:13" x14ac:dyDescent="0.25">
      <c r="A7" s="221"/>
      <c r="B7" s="218" t="s">
        <v>108</v>
      </c>
      <c r="C7" s="99">
        <f t="shared" ref="C7:C14" si="0">SUM(D7:M7)</f>
        <v>0</v>
      </c>
      <c r="D7" s="115">
        <f>'TCO TO BE- SW'!$E5+'TCO TO BE- SW'!$E15</f>
        <v>0</v>
      </c>
      <c r="E7" s="96">
        <f>'TCO TO BE- SW'!$E6+'TCO TO BE- SW'!$E16</f>
        <v>0</v>
      </c>
      <c r="F7" s="96">
        <f>'TCO TO BE- SW'!$E7+'TCO TO BE- SW'!$E17</f>
        <v>0</v>
      </c>
      <c r="G7" s="96">
        <f>'TCO TO BE- SW'!$E8+'TCO TO BE- SW'!$E18</f>
        <v>0</v>
      </c>
      <c r="H7" s="96">
        <f>'TCO TO BE- SW'!$E9+'TCO TO BE- SW'!$E19</f>
        <v>0</v>
      </c>
      <c r="I7" s="96">
        <f>'TCO TO BE- SW'!$E10+'TCO TO BE- SW'!$E20</f>
        <v>0</v>
      </c>
      <c r="J7" s="96">
        <f>'TCO TO BE- SW'!$E11+'TCO TO BE- SW'!$E21</f>
        <v>0</v>
      </c>
      <c r="K7" s="96">
        <f>'TCO TO BE- SW'!$E12+'TCO TO BE- SW'!$E22</f>
        <v>0</v>
      </c>
      <c r="L7" s="96">
        <f>'TCO TO BE- SW'!$E13+'TCO TO BE- SW'!$E23</f>
        <v>0</v>
      </c>
      <c r="M7" s="116">
        <f>'TCO TO BE- SW'!$E14+'TCO TO BE- SW'!$E24</f>
        <v>0</v>
      </c>
    </row>
    <row r="8" spans="1:13" x14ac:dyDescent="0.25">
      <c r="A8" s="221"/>
      <c r="B8" s="218" t="s">
        <v>109</v>
      </c>
      <c r="C8" s="99">
        <f t="shared" si="0"/>
        <v>0</v>
      </c>
      <c r="D8" s="115">
        <f>'TCO TO BE- SW'!$E58+'TCO TO BE- SW'!$E68</f>
        <v>0</v>
      </c>
      <c r="E8" s="96">
        <f>'TCO TO BE- SW'!$E59+'TCO TO BE- SW'!$E69</f>
        <v>0</v>
      </c>
      <c r="F8" s="96">
        <f>'TCO TO BE- SW'!$E60+'TCO TO BE- SW'!$E70</f>
        <v>0</v>
      </c>
      <c r="G8" s="96">
        <f>'TCO TO BE- SW'!$E61+'TCO TO BE- SW'!$E71</f>
        <v>0</v>
      </c>
      <c r="H8" s="96">
        <f>'TCO TO BE- SW'!$E62+'TCO TO BE- SW'!$E72</f>
        <v>0</v>
      </c>
      <c r="I8" s="96">
        <f>'TCO TO BE- SW'!$E63+'TCO TO BE- SW'!$E73</f>
        <v>0</v>
      </c>
      <c r="J8" s="96">
        <f>'TCO TO BE- SW'!$E64+'TCO TO BE- SW'!$E74</f>
        <v>0</v>
      </c>
      <c r="K8" s="96">
        <f>'TCO TO BE- SW'!$E65+'TCO TO BE- SW'!$E75</f>
        <v>0</v>
      </c>
      <c r="L8" s="96">
        <f>'TCO TO BE- SW'!$E66+'TCO TO BE- SW'!$E76</f>
        <v>0</v>
      </c>
      <c r="M8" s="116">
        <f>'TCO TO BE- SW'!$E67+'TCO TO BE- SW'!$E77</f>
        <v>0</v>
      </c>
    </row>
    <row r="9" spans="1:13" x14ac:dyDescent="0.25">
      <c r="A9" s="221"/>
      <c r="B9" s="218" t="s">
        <v>110</v>
      </c>
      <c r="C9" s="99">
        <f t="shared" si="0"/>
        <v>3366526.8</v>
      </c>
      <c r="D9" s="115">
        <f>'TCO TO BE- SW'!$E26+'TCO TO BE- SW'!$E36+'TCO TO BE- SW'!$E46</f>
        <v>1221788.3999999999</v>
      </c>
      <c r="E9" s="96">
        <f>'TCO TO BE- SW'!$E27+'TCO TO BE- SW'!$E37+'TCO TO BE- SW'!$E47</f>
        <v>1427244</v>
      </c>
      <c r="F9" s="96">
        <f>'TCO TO BE- SW'!$E28+'TCO TO BE- SW'!$E38+'TCO TO BE- SW'!$E48</f>
        <v>717494.4</v>
      </c>
      <c r="G9" s="96">
        <f>'TCO TO BE- SW'!$E29+'TCO TO BE- SW'!$E39+'TCO TO BE- SW'!$E49</f>
        <v>0</v>
      </c>
      <c r="H9" s="96">
        <f>'TCO TO BE- SW'!$E30+'TCO TO BE- SW'!$E40+'TCO TO BE- SW'!$E50</f>
        <v>0</v>
      </c>
      <c r="I9" s="96">
        <f>'TCO TO BE- SW'!$E31+'TCO TO BE- SW'!$E41+'TCO TO BE- SW'!$E51</f>
        <v>0</v>
      </c>
      <c r="J9" s="96">
        <f>'TCO TO BE- SW'!$E32+'TCO TO BE- SW'!$E42+'TCO TO BE- SW'!$E52</f>
        <v>0</v>
      </c>
      <c r="K9" s="96">
        <f>'TCO TO BE- SW'!$E33+'TCO TO BE- SW'!$E43+'TCO TO BE- SW'!$E53</f>
        <v>0</v>
      </c>
      <c r="L9" s="96">
        <f>'TCO TO BE- SW'!$E34+'TCO TO BE- SW'!$E44+'TCO TO BE- SW'!$E54</f>
        <v>0</v>
      </c>
      <c r="M9" s="116">
        <f>'TCO TO BE- SW'!$E35+'TCO TO BE- SW'!$E45+'TCO TO BE- SW'!$E55</f>
        <v>0</v>
      </c>
    </row>
    <row r="10" spans="1:13" x14ac:dyDescent="0.25">
      <c r="A10" s="221"/>
      <c r="B10" s="218" t="s">
        <v>111</v>
      </c>
      <c r="C10" s="99">
        <f t="shared" si="0"/>
        <v>0</v>
      </c>
      <c r="D10" s="115">
        <f>'TCO TO BE- SW'!$E79+'TCO TO BE- SW'!$E89+'TCO TO BE- SW'!$E99+'TCO TO BE- SW'!$E109+'TCO TO BE- SW'!$E119</f>
        <v>0</v>
      </c>
      <c r="E10" s="96">
        <f>'TCO TO BE- SW'!$E80+'TCO TO BE- SW'!$E90+'TCO TO BE- SW'!$E100+'TCO TO BE- SW'!$E110+'TCO TO BE- SW'!$E120</f>
        <v>0</v>
      </c>
      <c r="F10" s="96">
        <f>'TCO TO BE- SW'!$E81+'TCO TO BE- SW'!$E91+'TCO TO BE- SW'!$E101+'TCO TO BE- SW'!$E111+'TCO TO BE- SW'!$E121</f>
        <v>0</v>
      </c>
      <c r="G10" s="96">
        <f>'TCO TO BE- SW'!$E82+'TCO TO BE- SW'!$E92+'TCO TO BE- SW'!$E102+'TCO TO BE- SW'!$E112+'TCO TO BE- SW'!$E122</f>
        <v>0</v>
      </c>
      <c r="H10" s="96">
        <f>'TCO TO BE- SW'!$E83+'TCO TO BE- SW'!$E93+'TCO TO BE- SW'!$E103+'TCO TO BE- SW'!$E113+'TCO TO BE- SW'!$E123</f>
        <v>0</v>
      </c>
      <c r="I10" s="96">
        <f>'TCO TO BE- SW'!$E84+'TCO TO BE- SW'!$E94+'TCO TO BE- SW'!$E104+'TCO TO BE- SW'!$E114+'TCO TO BE- SW'!$E124</f>
        <v>0</v>
      </c>
      <c r="J10" s="96">
        <f>'TCO TO BE- SW'!$E85+'TCO TO BE- SW'!$E95+'TCO TO BE- SW'!$E105+'TCO TO BE- SW'!$E115+'TCO TO BE- SW'!$E125</f>
        <v>0</v>
      </c>
      <c r="K10" s="96">
        <f>'TCO TO BE- SW'!$E86+'TCO TO BE- SW'!$E96+'TCO TO BE- SW'!$E106+'TCO TO BE- SW'!$E116+'TCO TO BE- SW'!$E126</f>
        <v>0</v>
      </c>
      <c r="L10" s="96">
        <f>'TCO TO BE- SW'!$E87+'TCO TO BE- SW'!$E97+'TCO TO BE- SW'!$E107+'TCO TO BE- SW'!$E117+'TCO TO BE- SW'!$E127</f>
        <v>0</v>
      </c>
      <c r="M10" s="116">
        <f>'TCO TO BE- SW'!$E88+'TCO TO BE- SW'!$E98+'TCO TO BE- SW'!$E108+'TCO TO BE- SW'!$E118+'TCO TO BE- SW'!$E128</f>
        <v>0</v>
      </c>
    </row>
    <row r="11" spans="1:13" x14ac:dyDescent="0.25">
      <c r="A11" s="221"/>
      <c r="B11" s="218" t="s">
        <v>357</v>
      </c>
      <c r="C11" s="99">
        <f t="shared" si="0"/>
        <v>0</v>
      </c>
      <c r="D11" s="115">
        <f>'TCO TO BE- SW'!E151+'TCO TO BE- SW'!E161</f>
        <v>0</v>
      </c>
      <c r="E11" s="96">
        <f>'TCO TO BE- SW'!E152+'TCO TO BE- SW'!E162</f>
        <v>0</v>
      </c>
      <c r="F11" s="96">
        <f>'TCO TO BE- SW'!E153+'TCO TO BE- SW'!E163</f>
        <v>0</v>
      </c>
      <c r="G11" s="96">
        <f>'TCO TO BE- SW'!E154+'TCO TO BE- SW'!E164</f>
        <v>0</v>
      </c>
      <c r="H11" s="96">
        <f>'TCO TO BE- SW'!E155+'TCO TO BE- SW'!E165</f>
        <v>0</v>
      </c>
      <c r="I11" s="96">
        <f>'TCO TO BE- SW'!E156+'TCO TO BE- SW'!E166</f>
        <v>0</v>
      </c>
      <c r="J11" s="96">
        <f>'TCO TO BE- SW'!E157+'TCO TO BE- SW'!E167</f>
        <v>0</v>
      </c>
      <c r="K11" s="96">
        <f>'TCO TO BE- SW'!E158+'TCO TO BE- SW'!E168</f>
        <v>0</v>
      </c>
      <c r="L11" s="96">
        <f>'TCO TO BE- SW'!E159+'TCO TO BE- SW'!E169</f>
        <v>0</v>
      </c>
      <c r="M11" s="116">
        <f>'TCO TO BE- SW'!E160+'TCO TO BE- SW'!E170</f>
        <v>0</v>
      </c>
    </row>
    <row r="12" spans="1:13" x14ac:dyDescent="0.25">
      <c r="A12" s="221"/>
      <c r="B12" s="218" t="s">
        <v>102</v>
      </c>
      <c r="C12" s="99">
        <f t="shared" si="0"/>
        <v>250211.5</v>
      </c>
      <c r="D12" s="115">
        <f>'TCO TO BE - HW'!$E4+'TCO TO BE - HW'!$E14+'TCO TO BE - HW'!$E24</f>
        <v>250211.5</v>
      </c>
      <c r="E12" s="96">
        <f>'TCO TO BE - HW'!$E5+'TCO TO BE - HW'!$E15+'TCO TO BE - HW'!$E25</f>
        <v>0</v>
      </c>
      <c r="F12" s="96">
        <f>'TCO TO BE - HW'!$E6+'TCO TO BE - HW'!$E16+'TCO TO BE - HW'!$E26</f>
        <v>0</v>
      </c>
      <c r="G12" s="96">
        <f>'TCO TO BE - HW'!$E7+'TCO TO BE - HW'!$E17+'TCO TO BE - HW'!$E27</f>
        <v>0</v>
      </c>
      <c r="H12" s="96">
        <f>'TCO TO BE - HW'!$E8+'TCO TO BE - HW'!$E18+'TCO TO BE - HW'!$E28</f>
        <v>0</v>
      </c>
      <c r="I12" s="96">
        <f>'TCO TO BE - HW'!$E9+'TCO TO BE - HW'!$E19+'TCO TO BE - HW'!$E29</f>
        <v>0</v>
      </c>
      <c r="J12" s="96">
        <f>'TCO TO BE - HW'!$E10+'TCO TO BE - HW'!$E20+'TCO TO BE - HW'!$E30</f>
        <v>0</v>
      </c>
      <c r="K12" s="96">
        <f>'TCO TO BE - HW'!$E11+'TCO TO BE - HW'!$E21+'TCO TO BE - HW'!$E31</f>
        <v>0</v>
      </c>
      <c r="L12" s="96">
        <f>'TCO TO BE - HW'!$E12+'TCO TO BE - HW'!$E22+'TCO TO BE - HW'!$E32</f>
        <v>0</v>
      </c>
      <c r="M12" s="116">
        <f>'TCO TO BE - HW'!$E13+'TCO TO BE - HW'!$E23+'TCO TO BE - HW'!$E33</f>
        <v>0</v>
      </c>
    </row>
    <row r="13" spans="1:13" x14ac:dyDescent="0.25">
      <c r="A13" s="221"/>
      <c r="B13" s="218" t="s">
        <v>103</v>
      </c>
      <c r="C13" s="99">
        <f t="shared" si="0"/>
        <v>0</v>
      </c>
      <c r="D13" s="115">
        <f>'TCO TO BE - HW'!$E35+'TCO TO BE - HW'!$E45+'TCO TO BE - HW'!$E55+'TCO TO BE - HW'!$E65+'TCO TO BE - HW'!$E75</f>
        <v>0</v>
      </c>
      <c r="E13" s="96">
        <f>'TCO TO BE - HW'!$E36+'TCO TO BE - HW'!$E46+'TCO TO BE - HW'!$E56+'TCO TO BE - HW'!$E66+'TCO TO BE - HW'!$E76</f>
        <v>0</v>
      </c>
      <c r="F13" s="96">
        <f>'TCO TO BE - HW'!$E37+'TCO TO BE - HW'!$E47+'TCO TO BE - HW'!$E57+'TCO TO BE - HW'!$E67+'TCO TO BE - HW'!$E77</f>
        <v>0</v>
      </c>
      <c r="G13" s="96">
        <f>'TCO TO BE - HW'!$E38+'TCO TO BE - HW'!$E48+'TCO TO BE - HW'!$E58+'TCO TO BE - HW'!$E68+'TCO TO BE - HW'!$E78</f>
        <v>0</v>
      </c>
      <c r="H13" s="96">
        <f>'TCO TO BE - HW'!$E39+'TCO TO BE - HW'!$E49+'TCO TO BE - HW'!$E59+'TCO TO BE - HW'!$E69+'TCO TO BE - HW'!$E79</f>
        <v>0</v>
      </c>
      <c r="I13" s="96">
        <f>'TCO TO BE - HW'!$E40+'TCO TO BE - HW'!$E50+'TCO TO BE - HW'!$E60+'TCO TO BE - HW'!$E70+'TCO TO BE - HW'!$E80</f>
        <v>0</v>
      </c>
      <c r="J13" s="96">
        <f>'TCO TO BE - HW'!$E41+'TCO TO BE - HW'!$E51+'TCO TO BE - HW'!$E61+'TCO TO BE - HW'!$E71+'TCO TO BE - HW'!$E81</f>
        <v>0</v>
      </c>
      <c r="K13" s="96">
        <f>'TCO TO BE - HW'!$E42+'TCO TO BE - HW'!$E52+'TCO TO BE - HW'!$E62+'TCO TO BE - HW'!$E72+'TCO TO BE - HW'!$E82</f>
        <v>0</v>
      </c>
      <c r="L13" s="96">
        <f>'TCO TO BE - HW'!$E43+'TCO TO BE - HW'!$E53+'TCO TO BE - HW'!$E63+'TCO TO BE - HW'!$E73+'TCO TO BE - HW'!$E83</f>
        <v>0</v>
      </c>
      <c r="M13" s="116">
        <f>'TCO TO BE - HW'!$E44+'TCO TO BE - HW'!$E54+'TCO TO BE - HW'!$E64+'TCO TO BE - HW'!$E74+'TCO TO BE - HW'!$E84</f>
        <v>0</v>
      </c>
    </row>
    <row r="14" spans="1:13" ht="15.75" thickBot="1" x14ac:dyDescent="0.3">
      <c r="A14" s="221"/>
      <c r="B14" s="511" t="s">
        <v>323</v>
      </c>
      <c r="C14" s="512">
        <f t="shared" si="0"/>
        <v>0</v>
      </c>
      <c r="D14" s="514">
        <f>('Rozpočet - vývoj Aplikácií'!AV59+'Rozpočet - vývoj Aplikácií'!AV60)/3</f>
        <v>0</v>
      </c>
      <c r="E14" s="515">
        <f>('Rozpočet - vývoj Aplikácií'!AV59+'Rozpočet - vývoj Aplikácií'!AV60)/3</f>
        <v>0</v>
      </c>
      <c r="F14" s="515">
        <f>('Rozpočet - vývoj Aplikácií'!AV59+'Rozpočet - vývoj Aplikácií'!AV60)/3</f>
        <v>0</v>
      </c>
      <c r="G14" s="515">
        <f>'TCO TO BE- SW'!E133+'TCO TO BE- SW'!E143</f>
        <v>0</v>
      </c>
      <c r="H14" s="515">
        <f>'TCO TO BE- SW'!E134+'TCO TO BE- SW'!E144</f>
        <v>0</v>
      </c>
      <c r="I14" s="515">
        <f>'TCO TO BE- SW'!E135+'TCO TO BE- SW'!E145</f>
        <v>0</v>
      </c>
      <c r="J14" s="515">
        <f>'TCO TO BE- SW'!E136+'TCO TO BE- SW'!E146</f>
        <v>0</v>
      </c>
      <c r="K14" s="515">
        <f>'TCO TO BE- SW'!E137+'TCO TO BE- SW'!E147</f>
        <v>0</v>
      </c>
      <c r="L14" s="515">
        <f>'TCO TO BE- SW'!E138+'TCO TO BE- SW'!E148</f>
        <v>0</v>
      </c>
      <c r="M14" s="516">
        <f>'TCO TO BE- SW'!E139+'TCO TO BE- SW'!E149</f>
        <v>0</v>
      </c>
    </row>
    <row r="15" spans="1:13" ht="15.75" thickBot="1" x14ac:dyDescent="0.3">
      <c r="A15" s="222"/>
      <c r="B15" s="219" t="s">
        <v>104</v>
      </c>
      <c r="C15" s="101">
        <f>SUM(C7:C14)</f>
        <v>3616738.3</v>
      </c>
      <c r="D15" s="97">
        <f>SUM(D7:D14)</f>
        <v>1471999.9</v>
      </c>
      <c r="E15" s="97">
        <f t="shared" ref="E15:F15" si="1">SUM(E7:E14)</f>
        <v>1427244</v>
      </c>
      <c r="F15" s="97">
        <f t="shared" si="1"/>
        <v>717494.4</v>
      </c>
      <c r="G15" s="86">
        <f t="shared" ref="G15:M15" si="2">SUM(G7:G13)</f>
        <v>0</v>
      </c>
      <c r="H15" s="86">
        <f t="shared" si="2"/>
        <v>0</v>
      </c>
      <c r="I15" s="86">
        <f t="shared" si="2"/>
        <v>0</v>
      </c>
      <c r="J15" s="86">
        <f t="shared" si="2"/>
        <v>0</v>
      </c>
      <c r="K15" s="86">
        <f t="shared" si="2"/>
        <v>0</v>
      </c>
      <c r="L15" s="103">
        <f t="shared" si="2"/>
        <v>0</v>
      </c>
      <c r="M15" s="102">
        <f t="shared" si="2"/>
        <v>0</v>
      </c>
    </row>
    <row r="16" spans="1:13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2.25" customHeight="1" x14ac:dyDescent="0.25">
      <c r="A18" s="765" t="s">
        <v>116</v>
      </c>
      <c r="B18" s="765"/>
      <c r="C18" s="765"/>
      <c r="D18" s="90"/>
      <c r="E18" s="89"/>
      <c r="F18" s="89"/>
      <c r="G18" s="89"/>
      <c r="H18" s="89"/>
      <c r="I18" s="89"/>
      <c r="J18" s="89"/>
      <c r="K18" s="89"/>
      <c r="L18" s="89"/>
      <c r="M18" s="83"/>
    </row>
    <row r="19" spans="1:13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15.75" thickBot="1" x14ac:dyDescent="0.3">
      <c r="A20" s="93"/>
      <c r="B20" s="94"/>
      <c r="C20" s="88"/>
      <c r="D20" s="764" t="s">
        <v>101</v>
      </c>
      <c r="E20" s="764"/>
      <c r="F20" s="764"/>
      <c r="G20" s="764"/>
      <c r="H20" s="764"/>
      <c r="I20" s="764"/>
      <c r="J20" s="764"/>
      <c r="K20" s="764"/>
      <c r="L20" s="764"/>
      <c r="M20" s="764"/>
    </row>
    <row r="21" spans="1:13" ht="17.100000000000001" customHeight="1" x14ac:dyDescent="0.25">
      <c r="A21" s="220"/>
      <c r="B21" s="216" t="s">
        <v>231</v>
      </c>
      <c r="C21" s="98" t="s">
        <v>105</v>
      </c>
      <c r="D21" s="112" t="s">
        <v>25</v>
      </c>
      <c r="E21" s="113" t="s">
        <v>26</v>
      </c>
      <c r="F21" s="113" t="s">
        <v>27</v>
      </c>
      <c r="G21" s="113" t="s">
        <v>28</v>
      </c>
      <c r="H21" s="113" t="s">
        <v>29</v>
      </c>
      <c r="I21" s="113" t="s">
        <v>30</v>
      </c>
      <c r="J21" s="113" t="s">
        <v>31</v>
      </c>
      <c r="K21" s="113" t="s">
        <v>32</v>
      </c>
      <c r="L21" s="113" t="s">
        <v>33</v>
      </c>
      <c r="M21" s="114" t="s">
        <v>34</v>
      </c>
    </row>
    <row r="22" spans="1:13" ht="15" customHeight="1" x14ac:dyDescent="0.25">
      <c r="A22" s="221"/>
      <c r="B22" s="110" t="s">
        <v>108</v>
      </c>
      <c r="C22" s="99">
        <v>0</v>
      </c>
      <c r="D22" s="115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116">
        <v>0</v>
      </c>
    </row>
    <row r="23" spans="1:13" ht="17.25" customHeight="1" x14ac:dyDescent="0.25">
      <c r="A23" s="221"/>
      <c r="B23" s="110" t="s">
        <v>109</v>
      </c>
      <c r="C23" s="99">
        <f>SUM(D23:M23)</f>
        <v>0</v>
      </c>
      <c r="D23" s="115">
        <f>'TCO AS IS - SW'!E5+'TCO AS IS - SW'!E15</f>
        <v>0</v>
      </c>
      <c r="E23" s="96">
        <f>'TCO AS IS - SW'!E6+'TCO AS IS - SW'!E16</f>
        <v>0</v>
      </c>
      <c r="F23" s="96">
        <f>'TCO AS IS - SW'!E7+'TCO AS IS - SW'!E17</f>
        <v>0</v>
      </c>
      <c r="G23" s="96">
        <f>'TCO AS IS - SW'!E8+'TCO AS IS - SW'!E18</f>
        <v>0</v>
      </c>
      <c r="H23" s="96">
        <f>'TCO AS IS - SW'!E9+'TCO AS IS - SW'!E19</f>
        <v>0</v>
      </c>
      <c r="I23" s="96">
        <f>'TCO AS IS - SW'!E10+'TCO AS IS - SW'!E20</f>
        <v>0</v>
      </c>
      <c r="J23" s="96">
        <f>'TCO AS IS - SW'!E11+'TCO AS IS - SW'!E21</f>
        <v>0</v>
      </c>
      <c r="K23" s="96">
        <f>'TCO AS IS - SW'!E12+'TCO AS IS - SW'!E22</f>
        <v>0</v>
      </c>
      <c r="L23" s="96">
        <f>'TCO AS IS - SW'!E13+'TCO AS IS - SW'!E23</f>
        <v>0</v>
      </c>
      <c r="M23" s="116">
        <f>'TCO AS IS - SW'!E14+'TCO AS IS - SW'!E24</f>
        <v>0</v>
      </c>
    </row>
    <row r="24" spans="1:13" x14ac:dyDescent="0.25">
      <c r="A24" s="221"/>
      <c r="B24" s="110" t="s">
        <v>110</v>
      </c>
      <c r="C24" s="99">
        <v>0</v>
      </c>
      <c r="D24" s="115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116">
        <v>0</v>
      </c>
    </row>
    <row r="25" spans="1:13" x14ac:dyDescent="0.25">
      <c r="A25" s="221"/>
      <c r="B25" s="110" t="s">
        <v>111</v>
      </c>
      <c r="C25" s="99">
        <f>SUM(D25:M25)</f>
        <v>0</v>
      </c>
      <c r="D25" s="115">
        <f>'TCO AS IS - SW'!E26+'TCO AS IS - SW'!E36+'TCO AS IS - SW'!E46+'TCO AS IS - SW'!E56+'TCO AS IS - SW'!E66</f>
        <v>0</v>
      </c>
      <c r="E25" s="96">
        <f>'TCO AS IS - SW'!E27+'TCO AS IS - SW'!E37+'TCO AS IS - SW'!E47+'TCO AS IS - SW'!E57+'TCO AS IS - SW'!E67</f>
        <v>0</v>
      </c>
      <c r="F25" s="96">
        <f>'TCO AS IS - SW'!E28+'TCO AS IS - SW'!E38+'TCO AS IS - SW'!E48+'TCO AS IS - SW'!E58+'TCO AS IS - SW'!E68</f>
        <v>0</v>
      </c>
      <c r="G25" s="96">
        <f>'TCO AS IS - SW'!E29+'TCO AS IS - SW'!E39+'TCO AS IS - SW'!E49+'TCO AS IS - SW'!E59+'TCO AS IS - SW'!E69</f>
        <v>0</v>
      </c>
      <c r="H25" s="96">
        <f>'TCO AS IS - SW'!E30+'TCO AS IS - SW'!E40+'TCO AS IS - SW'!E50+'TCO AS IS - SW'!E60+'TCO AS IS - SW'!E70</f>
        <v>0</v>
      </c>
      <c r="I25" s="96">
        <f>'TCO AS IS - SW'!E31+'TCO AS IS - SW'!E41+'TCO AS IS - SW'!E51+'TCO AS IS - SW'!E61+'TCO AS IS - SW'!E71</f>
        <v>0</v>
      </c>
      <c r="J25" s="96">
        <f>'TCO AS IS - SW'!E32+'TCO AS IS - SW'!E42+'TCO AS IS - SW'!E52+'TCO AS IS - SW'!E62+'TCO AS IS - SW'!E72</f>
        <v>0</v>
      </c>
      <c r="K25" s="96">
        <f>'TCO AS IS - SW'!E33+'TCO AS IS - SW'!E43+'TCO AS IS - SW'!E53+'TCO AS IS - SW'!E63+'TCO AS IS - SW'!E73</f>
        <v>0</v>
      </c>
      <c r="L25" s="96">
        <f>'TCO AS IS - SW'!E34+'TCO AS IS - SW'!E44+'TCO AS IS - SW'!E54+'TCO AS IS - SW'!E64+'TCO AS IS - SW'!E74</f>
        <v>0</v>
      </c>
      <c r="M25" s="116">
        <f>'TCO AS IS - SW'!E35+'TCO AS IS - SW'!E45+'TCO AS IS - SW'!E55+'TCO AS IS - SW'!E65+'TCO AS IS - SW'!E75</f>
        <v>0</v>
      </c>
    </row>
    <row r="26" spans="1:13" x14ac:dyDescent="0.25">
      <c r="A26" s="221"/>
      <c r="B26" s="110" t="s">
        <v>102</v>
      </c>
      <c r="C26" s="99">
        <v>0</v>
      </c>
      <c r="D26" s="115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16">
        <v>0</v>
      </c>
    </row>
    <row r="27" spans="1:13" ht="15.75" thickBot="1" x14ac:dyDescent="0.3">
      <c r="A27" s="221"/>
      <c r="B27" s="111" t="s">
        <v>103</v>
      </c>
      <c r="C27" s="100">
        <f>SUM(D27:M27)</f>
        <v>0</v>
      </c>
      <c r="D27" s="117">
        <f>'TCO AS IS - HW'!E4+'TCO AS IS - HW'!E14+'TCO AS IS - HW'!E24+'TCO AS IS - HW'!E34+'TCO AS IS - HW'!E44</f>
        <v>0</v>
      </c>
      <c r="E27" s="118">
        <f>'TCO AS IS - HW'!E5+'TCO AS IS - HW'!E15+'TCO AS IS - HW'!E25+'TCO AS IS - HW'!E35+'TCO AS IS - HW'!E45</f>
        <v>0</v>
      </c>
      <c r="F27" s="118">
        <f>'TCO AS IS - HW'!E6+'TCO AS IS - HW'!E16+'TCO AS IS - HW'!E26+'TCO AS IS - HW'!E36+'TCO AS IS - HW'!E46</f>
        <v>0</v>
      </c>
      <c r="G27" s="118">
        <f>'TCO AS IS - HW'!E7+'TCO AS IS - HW'!E17+'TCO AS IS - HW'!E27+'TCO AS IS - HW'!E37+'TCO AS IS - HW'!E47</f>
        <v>0</v>
      </c>
      <c r="H27" s="118">
        <f>'TCO AS IS - HW'!E8+'TCO AS IS - HW'!E18+'TCO AS IS - HW'!E28+'TCO AS IS - HW'!E38+'TCO AS IS - HW'!E48</f>
        <v>0</v>
      </c>
      <c r="I27" s="118">
        <f>'TCO AS IS - HW'!E9+'TCO AS IS - HW'!E19+'TCO AS IS - HW'!E29+'TCO AS IS - HW'!E39+'TCO AS IS - HW'!E49</f>
        <v>0</v>
      </c>
      <c r="J27" s="118">
        <f>'TCO AS IS - HW'!E10+'TCO AS IS - HW'!E20+'TCO AS IS - HW'!E30+'TCO AS IS - HW'!E40+'TCO AS IS - HW'!E50</f>
        <v>0</v>
      </c>
      <c r="K27" s="118">
        <f>'TCO AS IS - HW'!E11+'TCO AS IS - HW'!E21+'TCO AS IS - HW'!E31+'TCO AS IS - HW'!E41+'TCO AS IS - HW'!E51</f>
        <v>0</v>
      </c>
      <c r="L27" s="118">
        <f>'TCO AS IS - HW'!E12+'TCO AS IS - HW'!E22+'TCO AS IS - HW'!E32+'TCO AS IS - HW'!E42+'TCO AS IS - HW'!E52</f>
        <v>0</v>
      </c>
      <c r="M27" s="119">
        <f>'TCO AS IS - HW'!E13+'TCO AS IS - HW'!E23+'TCO AS IS - HW'!E33+'TCO AS IS - HW'!E43+'TCO AS IS - HW'!E53</f>
        <v>0</v>
      </c>
    </row>
    <row r="28" spans="1:13" ht="15.75" thickBot="1" x14ac:dyDescent="0.3">
      <c r="A28" s="222"/>
      <c r="B28" s="95" t="s">
        <v>104</v>
      </c>
      <c r="C28" s="101">
        <f t="shared" ref="C28:M28" si="3">SUM(C22:C27)</f>
        <v>0</v>
      </c>
      <c r="D28" s="97">
        <f t="shared" si="3"/>
        <v>0</v>
      </c>
      <c r="E28" s="86">
        <f t="shared" si="3"/>
        <v>0</v>
      </c>
      <c r="F28" s="86">
        <f t="shared" si="3"/>
        <v>0</v>
      </c>
      <c r="G28" s="86">
        <f t="shared" si="3"/>
        <v>0</v>
      </c>
      <c r="H28" s="86">
        <f t="shared" si="3"/>
        <v>0</v>
      </c>
      <c r="I28" s="86">
        <f t="shared" si="3"/>
        <v>0</v>
      </c>
      <c r="J28" s="86">
        <f t="shared" si="3"/>
        <v>0</v>
      </c>
      <c r="K28" s="86">
        <f t="shared" si="3"/>
        <v>0</v>
      </c>
      <c r="L28" s="103">
        <f t="shared" si="3"/>
        <v>0</v>
      </c>
      <c r="M28" s="102">
        <f t="shared" si="3"/>
        <v>0</v>
      </c>
    </row>
    <row r="29" spans="1:13" x14ac:dyDescent="0.25">
      <c r="A29" s="213"/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2" spans="1:13" ht="15.75" customHeight="1" x14ac:dyDescent="0.25">
      <c r="A32" s="765" t="s">
        <v>215</v>
      </c>
      <c r="B32" s="765"/>
      <c r="C32" s="765"/>
    </row>
    <row r="34" spans="1:13" ht="15.75" thickBot="1" x14ac:dyDescent="0.3"/>
    <row r="35" spans="1:13" x14ac:dyDescent="0.25">
      <c r="A35" s="220"/>
      <c r="B35" s="216" t="s">
        <v>159</v>
      </c>
      <c r="C35" s="163" t="s">
        <v>105</v>
      </c>
      <c r="D35" s="164" t="s">
        <v>25</v>
      </c>
      <c r="E35" s="165" t="s">
        <v>26</v>
      </c>
      <c r="F35" s="165" t="s">
        <v>27</v>
      </c>
      <c r="G35" s="165" t="s">
        <v>28</v>
      </c>
      <c r="H35" s="165" t="s">
        <v>29</v>
      </c>
      <c r="I35" s="165" t="s">
        <v>30</v>
      </c>
      <c r="J35" s="165" t="s">
        <v>31</v>
      </c>
      <c r="K35" s="165" t="s">
        <v>32</v>
      </c>
      <c r="L35" s="165" t="s">
        <v>33</v>
      </c>
      <c r="M35" s="166" t="s">
        <v>34</v>
      </c>
    </row>
    <row r="36" spans="1:13" x14ac:dyDescent="0.25">
      <c r="A36" s="221"/>
      <c r="B36" s="167" t="s">
        <v>108</v>
      </c>
      <c r="C36" s="168">
        <f>SUM(D36:M36)</f>
        <v>0</v>
      </c>
      <c r="D36" s="169">
        <f t="shared" ref="D36:M36" si="4">D7-D22</f>
        <v>0</v>
      </c>
      <c r="E36" s="170">
        <f t="shared" si="4"/>
        <v>0</v>
      </c>
      <c r="F36" s="170">
        <f t="shared" si="4"/>
        <v>0</v>
      </c>
      <c r="G36" s="170">
        <f t="shared" si="4"/>
        <v>0</v>
      </c>
      <c r="H36" s="170">
        <f t="shared" si="4"/>
        <v>0</v>
      </c>
      <c r="I36" s="170">
        <f t="shared" si="4"/>
        <v>0</v>
      </c>
      <c r="J36" s="170">
        <f t="shared" si="4"/>
        <v>0</v>
      </c>
      <c r="K36" s="170">
        <f t="shared" si="4"/>
        <v>0</v>
      </c>
      <c r="L36" s="170">
        <f t="shared" si="4"/>
        <v>0</v>
      </c>
      <c r="M36" s="180">
        <f t="shared" si="4"/>
        <v>0</v>
      </c>
    </row>
    <row r="37" spans="1:13" x14ac:dyDescent="0.25">
      <c r="A37" s="221"/>
      <c r="B37" s="172" t="s">
        <v>109</v>
      </c>
      <c r="C37" s="168">
        <f t="shared" ref="C37:C43" si="5">SUM(D37:M37)</f>
        <v>0</v>
      </c>
      <c r="D37" s="169">
        <f t="shared" ref="D37:M37" si="6">D8-D23</f>
        <v>0</v>
      </c>
      <c r="E37" s="170">
        <f t="shared" si="6"/>
        <v>0</v>
      </c>
      <c r="F37" s="170">
        <f t="shared" si="6"/>
        <v>0</v>
      </c>
      <c r="G37" s="170">
        <f t="shared" si="6"/>
        <v>0</v>
      </c>
      <c r="H37" s="170">
        <f t="shared" si="6"/>
        <v>0</v>
      </c>
      <c r="I37" s="170">
        <f t="shared" si="6"/>
        <v>0</v>
      </c>
      <c r="J37" s="170">
        <f t="shared" si="6"/>
        <v>0</v>
      </c>
      <c r="K37" s="170">
        <f t="shared" si="6"/>
        <v>0</v>
      </c>
      <c r="L37" s="181">
        <f t="shared" si="6"/>
        <v>0</v>
      </c>
      <c r="M37" s="171">
        <f t="shared" si="6"/>
        <v>0</v>
      </c>
    </row>
    <row r="38" spans="1:13" x14ac:dyDescent="0.25">
      <c r="A38" s="221"/>
      <c r="B38" s="167" t="s">
        <v>110</v>
      </c>
      <c r="C38" s="168">
        <f t="shared" si="5"/>
        <v>3366526.8</v>
      </c>
      <c r="D38" s="169">
        <f t="shared" ref="D38:M38" si="7">D9-D24</f>
        <v>1221788.3999999999</v>
      </c>
      <c r="E38" s="170">
        <f t="shared" si="7"/>
        <v>1427244</v>
      </c>
      <c r="F38" s="170">
        <f t="shared" si="7"/>
        <v>717494.4</v>
      </c>
      <c r="G38" s="170">
        <f t="shared" si="7"/>
        <v>0</v>
      </c>
      <c r="H38" s="170">
        <f t="shared" si="7"/>
        <v>0</v>
      </c>
      <c r="I38" s="170">
        <f t="shared" si="7"/>
        <v>0</v>
      </c>
      <c r="J38" s="170">
        <f t="shared" si="7"/>
        <v>0</v>
      </c>
      <c r="K38" s="170">
        <f t="shared" si="7"/>
        <v>0</v>
      </c>
      <c r="L38" s="181">
        <f t="shared" si="7"/>
        <v>0</v>
      </c>
      <c r="M38" s="171">
        <f t="shared" si="7"/>
        <v>0</v>
      </c>
    </row>
    <row r="39" spans="1:13" x14ac:dyDescent="0.25">
      <c r="A39" s="221"/>
      <c r="B39" s="110" t="s">
        <v>111</v>
      </c>
      <c r="C39" s="168">
        <f t="shared" si="5"/>
        <v>0</v>
      </c>
      <c r="D39" s="169">
        <f t="shared" ref="D39:M39" si="8">D10-D25</f>
        <v>0</v>
      </c>
      <c r="E39" s="170">
        <f t="shared" si="8"/>
        <v>0</v>
      </c>
      <c r="F39" s="170">
        <f t="shared" si="8"/>
        <v>0</v>
      </c>
      <c r="G39" s="170">
        <f t="shared" si="8"/>
        <v>0</v>
      </c>
      <c r="H39" s="170">
        <f t="shared" si="8"/>
        <v>0</v>
      </c>
      <c r="I39" s="170">
        <f t="shared" si="8"/>
        <v>0</v>
      </c>
      <c r="J39" s="170">
        <f t="shared" si="8"/>
        <v>0</v>
      </c>
      <c r="K39" s="170">
        <f t="shared" si="8"/>
        <v>0</v>
      </c>
      <c r="L39" s="181">
        <f t="shared" si="8"/>
        <v>0</v>
      </c>
      <c r="M39" s="171">
        <f t="shared" si="8"/>
        <v>0</v>
      </c>
    </row>
    <row r="40" spans="1:13" x14ac:dyDescent="0.25">
      <c r="A40" s="221"/>
      <c r="B40" s="110" t="s">
        <v>357</v>
      </c>
      <c r="C40" s="168">
        <f t="shared" si="5"/>
        <v>0</v>
      </c>
      <c r="D40" s="169">
        <f t="shared" ref="D40:M40" si="9">D11</f>
        <v>0</v>
      </c>
      <c r="E40" s="170">
        <f t="shared" si="9"/>
        <v>0</v>
      </c>
      <c r="F40" s="170">
        <f t="shared" si="9"/>
        <v>0</v>
      </c>
      <c r="G40" s="170">
        <f t="shared" si="9"/>
        <v>0</v>
      </c>
      <c r="H40" s="170">
        <f t="shared" si="9"/>
        <v>0</v>
      </c>
      <c r="I40" s="170">
        <f t="shared" si="9"/>
        <v>0</v>
      </c>
      <c r="J40" s="170">
        <f t="shared" si="9"/>
        <v>0</v>
      </c>
      <c r="K40" s="170">
        <f t="shared" si="9"/>
        <v>0</v>
      </c>
      <c r="L40" s="181">
        <f t="shared" si="9"/>
        <v>0</v>
      </c>
      <c r="M40" s="171">
        <f t="shared" si="9"/>
        <v>0</v>
      </c>
    </row>
    <row r="41" spans="1:13" x14ac:dyDescent="0.25">
      <c r="A41" s="221"/>
      <c r="B41" s="110" t="s">
        <v>161</v>
      </c>
      <c r="C41" s="168">
        <f t="shared" si="5"/>
        <v>250211.5</v>
      </c>
      <c r="D41" s="169">
        <f t="shared" ref="D41:M41" si="10">D12-D26</f>
        <v>250211.5</v>
      </c>
      <c r="E41" s="170">
        <f t="shared" si="10"/>
        <v>0</v>
      </c>
      <c r="F41" s="170">
        <f t="shared" si="10"/>
        <v>0</v>
      </c>
      <c r="G41" s="170">
        <f t="shared" si="10"/>
        <v>0</v>
      </c>
      <c r="H41" s="170">
        <f t="shared" si="10"/>
        <v>0</v>
      </c>
      <c r="I41" s="170">
        <f t="shared" si="10"/>
        <v>0</v>
      </c>
      <c r="J41" s="170">
        <f t="shared" si="10"/>
        <v>0</v>
      </c>
      <c r="K41" s="170">
        <f t="shared" si="10"/>
        <v>0</v>
      </c>
      <c r="L41" s="181">
        <f t="shared" si="10"/>
        <v>0</v>
      </c>
      <c r="M41" s="171">
        <f t="shared" si="10"/>
        <v>0</v>
      </c>
    </row>
    <row r="42" spans="1:13" x14ac:dyDescent="0.25">
      <c r="A42" s="221"/>
      <c r="B42" s="173" t="s">
        <v>162</v>
      </c>
      <c r="C42" s="174">
        <f t="shared" si="5"/>
        <v>0</v>
      </c>
      <c r="D42" s="169">
        <f t="shared" ref="D42:M42" si="11">D13-D27</f>
        <v>0</v>
      </c>
      <c r="E42" s="170">
        <f t="shared" si="11"/>
        <v>0</v>
      </c>
      <c r="F42" s="170">
        <f t="shared" si="11"/>
        <v>0</v>
      </c>
      <c r="G42" s="170">
        <f t="shared" si="11"/>
        <v>0</v>
      </c>
      <c r="H42" s="170">
        <f t="shared" si="11"/>
        <v>0</v>
      </c>
      <c r="I42" s="170">
        <f t="shared" si="11"/>
        <v>0</v>
      </c>
      <c r="J42" s="170">
        <f t="shared" si="11"/>
        <v>0</v>
      </c>
      <c r="K42" s="170">
        <f t="shared" si="11"/>
        <v>0</v>
      </c>
      <c r="L42" s="181">
        <f t="shared" si="11"/>
        <v>0</v>
      </c>
      <c r="M42" s="171">
        <f t="shared" si="11"/>
        <v>0</v>
      </c>
    </row>
    <row r="43" spans="1:13" ht="15.75" thickBot="1" x14ac:dyDescent="0.3">
      <c r="A43" s="221"/>
      <c r="B43" s="110" t="s">
        <v>323</v>
      </c>
      <c r="C43" s="168">
        <f t="shared" si="5"/>
        <v>0</v>
      </c>
      <c r="D43" s="169">
        <f t="shared" ref="D43:M43" si="12">D14</f>
        <v>0</v>
      </c>
      <c r="E43" s="170">
        <f t="shared" si="12"/>
        <v>0</v>
      </c>
      <c r="F43" s="170">
        <f t="shared" si="12"/>
        <v>0</v>
      </c>
      <c r="G43" s="170">
        <f t="shared" si="12"/>
        <v>0</v>
      </c>
      <c r="H43" s="170">
        <f t="shared" si="12"/>
        <v>0</v>
      </c>
      <c r="I43" s="170">
        <f t="shared" si="12"/>
        <v>0</v>
      </c>
      <c r="J43" s="170">
        <f t="shared" si="12"/>
        <v>0</v>
      </c>
      <c r="K43" s="170">
        <f t="shared" si="12"/>
        <v>0</v>
      </c>
      <c r="L43" s="181">
        <f t="shared" si="12"/>
        <v>0</v>
      </c>
      <c r="M43" s="171">
        <f t="shared" si="12"/>
        <v>0</v>
      </c>
    </row>
    <row r="44" spans="1:13" ht="15.75" thickBot="1" x14ac:dyDescent="0.3">
      <c r="A44" s="222"/>
      <c r="B44" s="95" t="s">
        <v>104</v>
      </c>
      <c r="C44" s="175">
        <f>SUM(D44:M44)</f>
        <v>3616738.3</v>
      </c>
      <c r="D44" s="176">
        <f>SUM(D36:D43)</f>
        <v>1471999.9</v>
      </c>
      <c r="E44" s="176">
        <f t="shared" ref="E44:F44" si="13">SUM(E36:E43)</f>
        <v>1427244</v>
      </c>
      <c r="F44" s="176">
        <f t="shared" si="13"/>
        <v>717494.4</v>
      </c>
      <c r="G44" s="177">
        <f t="shared" ref="G44:M44" si="14">SUM(G36:G42)</f>
        <v>0</v>
      </c>
      <c r="H44" s="177">
        <f t="shared" si="14"/>
        <v>0</v>
      </c>
      <c r="I44" s="177">
        <f t="shared" si="14"/>
        <v>0</v>
      </c>
      <c r="J44" s="177">
        <f t="shared" si="14"/>
        <v>0</v>
      </c>
      <c r="K44" s="177">
        <f t="shared" si="14"/>
        <v>0</v>
      </c>
      <c r="L44" s="178">
        <f t="shared" si="14"/>
        <v>0</v>
      </c>
      <c r="M44" s="179">
        <f t="shared" si="14"/>
        <v>0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  <ignoredErrors>
    <ignoredError sqref="D14:F1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topLeftCell="A52" zoomScale="115" zoomScaleNormal="85" zoomScaleSheetLayoutView="115" workbookViewId="0">
      <selection activeCell="E20" sqref="E20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66" t="s">
        <v>99</v>
      </c>
      <c r="B1" s="766"/>
      <c r="C1" s="766"/>
      <c r="D1" s="767"/>
      <c r="E1" s="71" t="s">
        <v>35</v>
      </c>
    </row>
    <row r="2" spans="1:5" ht="15.75" collapsed="1" thickBot="1" x14ac:dyDescent="0.3">
      <c r="A2" s="41" t="s">
        <v>0</v>
      </c>
      <c r="B2" s="76" t="s">
        <v>75</v>
      </c>
      <c r="C2" s="76" t="s">
        <v>74</v>
      </c>
      <c r="D2" s="76" t="s">
        <v>23</v>
      </c>
      <c r="E2" s="17"/>
    </row>
    <row r="3" spans="1:5" ht="15.75" thickBot="1" x14ac:dyDescent="0.3">
      <c r="A3" s="768" t="s">
        <v>79</v>
      </c>
      <c r="B3" s="769"/>
      <c r="C3" s="769"/>
      <c r="D3" s="82"/>
      <c r="E3" s="78">
        <f>E4+E25</f>
        <v>0</v>
      </c>
    </row>
    <row r="4" spans="1:5" ht="15.75" outlineLevel="1" thickBot="1" x14ac:dyDescent="0.3">
      <c r="A4" s="17" t="s">
        <v>106</v>
      </c>
      <c r="B4" s="17"/>
      <c r="C4" s="17"/>
      <c r="D4" s="28"/>
      <c r="E4" s="138">
        <f>SUM(E5:E24)</f>
        <v>0</v>
      </c>
    </row>
    <row r="5" spans="1:5" outlineLevel="2" x14ac:dyDescent="0.25">
      <c r="A5" s="770" t="s">
        <v>80</v>
      </c>
      <c r="B5" s="771" t="s">
        <v>81</v>
      </c>
      <c r="C5" s="771">
        <v>635009</v>
      </c>
      <c r="D5" s="68" t="s">
        <v>25</v>
      </c>
      <c r="E5" s="65">
        <v>0</v>
      </c>
    </row>
    <row r="6" spans="1:5" outlineLevel="2" x14ac:dyDescent="0.25">
      <c r="A6" s="770"/>
      <c r="B6" s="771"/>
      <c r="C6" s="771"/>
      <c r="D6" s="69" t="s">
        <v>26</v>
      </c>
      <c r="E6" s="66">
        <v>0</v>
      </c>
    </row>
    <row r="7" spans="1:5" outlineLevel="2" x14ac:dyDescent="0.25">
      <c r="A7" s="770"/>
      <c r="B7" s="771"/>
      <c r="C7" s="771"/>
      <c r="D7" s="69" t="s">
        <v>27</v>
      </c>
      <c r="E7" s="66">
        <v>0</v>
      </c>
    </row>
    <row r="8" spans="1:5" outlineLevel="2" x14ac:dyDescent="0.25">
      <c r="A8" s="770"/>
      <c r="B8" s="771"/>
      <c r="C8" s="771"/>
      <c r="D8" s="69" t="s">
        <v>28</v>
      </c>
      <c r="E8" s="66">
        <v>0</v>
      </c>
    </row>
    <row r="9" spans="1:5" outlineLevel="2" x14ac:dyDescent="0.25">
      <c r="A9" s="770"/>
      <c r="B9" s="771"/>
      <c r="C9" s="771"/>
      <c r="D9" s="69" t="s">
        <v>29</v>
      </c>
      <c r="E9" s="66">
        <v>0</v>
      </c>
    </row>
    <row r="10" spans="1:5" outlineLevel="2" x14ac:dyDescent="0.25">
      <c r="A10" s="770"/>
      <c r="B10" s="771"/>
      <c r="C10" s="771"/>
      <c r="D10" s="69" t="s">
        <v>30</v>
      </c>
      <c r="E10" s="66">
        <v>0</v>
      </c>
    </row>
    <row r="11" spans="1:5" outlineLevel="2" x14ac:dyDescent="0.25">
      <c r="A11" s="770"/>
      <c r="B11" s="771"/>
      <c r="C11" s="771"/>
      <c r="D11" s="69" t="s">
        <v>31</v>
      </c>
      <c r="E11" s="66">
        <v>0</v>
      </c>
    </row>
    <row r="12" spans="1:5" outlineLevel="2" x14ac:dyDescent="0.25">
      <c r="A12" s="770"/>
      <c r="B12" s="771"/>
      <c r="C12" s="771"/>
      <c r="D12" s="69" t="s">
        <v>32</v>
      </c>
      <c r="E12" s="66">
        <v>0</v>
      </c>
    </row>
    <row r="13" spans="1:5" outlineLevel="2" x14ac:dyDescent="0.25">
      <c r="A13" s="770"/>
      <c r="B13" s="771"/>
      <c r="C13" s="771"/>
      <c r="D13" s="69" t="s">
        <v>33</v>
      </c>
      <c r="E13" s="66">
        <v>0</v>
      </c>
    </row>
    <row r="14" spans="1:5" ht="15.75" outlineLevel="2" thickBot="1" x14ac:dyDescent="0.3">
      <c r="A14" s="770"/>
      <c r="B14" s="771"/>
      <c r="C14" s="771"/>
      <c r="D14" s="70" t="s">
        <v>34</v>
      </c>
      <c r="E14" s="67">
        <v>0</v>
      </c>
    </row>
    <row r="15" spans="1:5" outlineLevel="2" x14ac:dyDescent="0.25">
      <c r="A15" s="770" t="s">
        <v>82</v>
      </c>
      <c r="B15" s="771" t="s">
        <v>73</v>
      </c>
      <c r="C15" s="771">
        <v>718006</v>
      </c>
      <c r="D15" s="68" t="s">
        <v>25</v>
      </c>
      <c r="E15" s="66">
        <v>0</v>
      </c>
    </row>
    <row r="16" spans="1:5" outlineLevel="2" x14ac:dyDescent="0.25">
      <c r="A16" s="770"/>
      <c r="B16" s="771"/>
      <c r="C16" s="771"/>
      <c r="D16" s="69" t="s">
        <v>26</v>
      </c>
      <c r="E16" s="66">
        <v>0</v>
      </c>
    </row>
    <row r="17" spans="1:5" outlineLevel="2" x14ac:dyDescent="0.25">
      <c r="A17" s="770"/>
      <c r="B17" s="771"/>
      <c r="C17" s="771"/>
      <c r="D17" s="69" t="s">
        <v>27</v>
      </c>
      <c r="E17" s="66">
        <v>0</v>
      </c>
    </row>
    <row r="18" spans="1:5" outlineLevel="2" x14ac:dyDescent="0.25">
      <c r="A18" s="770"/>
      <c r="B18" s="771"/>
      <c r="C18" s="771"/>
      <c r="D18" s="69" t="s">
        <v>28</v>
      </c>
      <c r="E18" s="66">
        <v>0</v>
      </c>
    </row>
    <row r="19" spans="1:5" outlineLevel="2" x14ac:dyDescent="0.25">
      <c r="A19" s="770"/>
      <c r="B19" s="771"/>
      <c r="C19" s="771"/>
      <c r="D19" s="69" t="s">
        <v>29</v>
      </c>
      <c r="E19" s="66">
        <v>0</v>
      </c>
    </row>
    <row r="20" spans="1:5" outlineLevel="2" x14ac:dyDescent="0.25">
      <c r="A20" s="770"/>
      <c r="B20" s="771"/>
      <c r="C20" s="771"/>
      <c r="D20" s="69" t="s">
        <v>30</v>
      </c>
      <c r="E20" s="66">
        <v>0</v>
      </c>
    </row>
    <row r="21" spans="1:5" outlineLevel="2" x14ac:dyDescent="0.25">
      <c r="A21" s="770"/>
      <c r="B21" s="771"/>
      <c r="C21" s="771"/>
      <c r="D21" s="69" t="s">
        <v>31</v>
      </c>
      <c r="E21" s="66">
        <v>0</v>
      </c>
    </row>
    <row r="22" spans="1:5" outlineLevel="2" x14ac:dyDescent="0.25">
      <c r="A22" s="770"/>
      <c r="B22" s="771"/>
      <c r="C22" s="771"/>
      <c r="D22" s="69" t="s">
        <v>32</v>
      </c>
      <c r="E22" s="66">
        <v>0</v>
      </c>
    </row>
    <row r="23" spans="1:5" outlineLevel="2" x14ac:dyDescent="0.25">
      <c r="A23" s="770"/>
      <c r="B23" s="771"/>
      <c r="C23" s="771"/>
      <c r="D23" s="69" t="s">
        <v>33</v>
      </c>
      <c r="E23" s="66">
        <v>0</v>
      </c>
    </row>
    <row r="24" spans="1:5" ht="15.75" outlineLevel="2" thickBot="1" x14ac:dyDescent="0.3">
      <c r="A24" s="770"/>
      <c r="B24" s="771"/>
      <c r="C24" s="771"/>
      <c r="D24" s="70" t="s">
        <v>34</v>
      </c>
      <c r="E24" s="67">
        <v>0</v>
      </c>
    </row>
    <row r="25" spans="1:5" ht="15.75" outlineLevel="1" thickBot="1" x14ac:dyDescent="0.3">
      <c r="A25" s="17" t="s">
        <v>107</v>
      </c>
      <c r="B25" s="17"/>
      <c r="C25" s="17"/>
      <c r="D25" s="28"/>
      <c r="E25" s="140">
        <f>SUM(E26:E75)</f>
        <v>0</v>
      </c>
    </row>
    <row r="26" spans="1:5" outlineLevel="2" x14ac:dyDescent="0.25">
      <c r="A26" s="770" t="s">
        <v>83</v>
      </c>
      <c r="B26" s="771" t="s">
        <v>81</v>
      </c>
      <c r="C26" s="771">
        <v>635009</v>
      </c>
      <c r="D26" s="68" t="s">
        <v>25</v>
      </c>
      <c r="E26" s="72">
        <v>0</v>
      </c>
    </row>
    <row r="27" spans="1:5" outlineLevel="2" x14ac:dyDescent="0.25">
      <c r="A27" s="770"/>
      <c r="B27" s="771"/>
      <c r="C27" s="771"/>
      <c r="D27" s="69" t="s">
        <v>26</v>
      </c>
      <c r="E27" s="73">
        <v>0</v>
      </c>
    </row>
    <row r="28" spans="1:5" outlineLevel="2" x14ac:dyDescent="0.25">
      <c r="A28" s="770"/>
      <c r="B28" s="771"/>
      <c r="C28" s="771"/>
      <c r="D28" s="69" t="s">
        <v>27</v>
      </c>
      <c r="E28" s="73">
        <v>0</v>
      </c>
    </row>
    <row r="29" spans="1:5" outlineLevel="2" x14ac:dyDescent="0.25">
      <c r="A29" s="770"/>
      <c r="B29" s="771"/>
      <c r="C29" s="771"/>
      <c r="D29" s="69" t="s">
        <v>28</v>
      </c>
      <c r="E29" s="73">
        <v>0</v>
      </c>
    </row>
    <row r="30" spans="1:5" outlineLevel="2" x14ac:dyDescent="0.25">
      <c r="A30" s="770"/>
      <c r="B30" s="771"/>
      <c r="C30" s="771"/>
      <c r="D30" s="69" t="s">
        <v>29</v>
      </c>
      <c r="E30" s="73">
        <v>0</v>
      </c>
    </row>
    <row r="31" spans="1:5" outlineLevel="2" x14ac:dyDescent="0.25">
      <c r="A31" s="770"/>
      <c r="B31" s="771"/>
      <c r="C31" s="771"/>
      <c r="D31" s="69" t="s">
        <v>30</v>
      </c>
      <c r="E31" s="73">
        <v>0</v>
      </c>
    </row>
    <row r="32" spans="1:5" outlineLevel="2" x14ac:dyDescent="0.25">
      <c r="A32" s="770"/>
      <c r="B32" s="771"/>
      <c r="C32" s="771"/>
      <c r="D32" s="69" t="s">
        <v>31</v>
      </c>
      <c r="E32" s="73">
        <v>0</v>
      </c>
    </row>
    <row r="33" spans="1:5" outlineLevel="2" x14ac:dyDescent="0.25">
      <c r="A33" s="770"/>
      <c r="B33" s="771"/>
      <c r="C33" s="771"/>
      <c r="D33" s="69" t="s">
        <v>32</v>
      </c>
      <c r="E33" s="73">
        <v>0</v>
      </c>
    </row>
    <row r="34" spans="1:5" outlineLevel="2" x14ac:dyDescent="0.25">
      <c r="A34" s="770"/>
      <c r="B34" s="771"/>
      <c r="C34" s="771"/>
      <c r="D34" s="69" t="s">
        <v>33</v>
      </c>
      <c r="E34" s="73">
        <v>0</v>
      </c>
    </row>
    <row r="35" spans="1:5" ht="15.75" outlineLevel="2" thickBot="1" x14ac:dyDescent="0.3">
      <c r="A35" s="770"/>
      <c r="B35" s="771"/>
      <c r="C35" s="771"/>
      <c r="D35" s="70" t="s">
        <v>34</v>
      </c>
      <c r="E35" s="74">
        <v>0</v>
      </c>
    </row>
    <row r="36" spans="1:5" outlineLevel="2" x14ac:dyDescent="0.25">
      <c r="A36" s="770" t="s">
        <v>84</v>
      </c>
      <c r="B36" s="771" t="s">
        <v>78</v>
      </c>
      <c r="C36" s="771">
        <v>637005</v>
      </c>
      <c r="D36" s="68" t="s">
        <v>25</v>
      </c>
      <c r="E36" s="73">
        <v>0</v>
      </c>
    </row>
    <row r="37" spans="1:5" outlineLevel="2" x14ac:dyDescent="0.25">
      <c r="A37" s="770"/>
      <c r="B37" s="771"/>
      <c r="C37" s="771"/>
      <c r="D37" s="69" t="s">
        <v>26</v>
      </c>
      <c r="E37" s="73">
        <v>0</v>
      </c>
    </row>
    <row r="38" spans="1:5" outlineLevel="2" x14ac:dyDescent="0.25">
      <c r="A38" s="770"/>
      <c r="B38" s="771"/>
      <c r="C38" s="771"/>
      <c r="D38" s="69" t="s">
        <v>27</v>
      </c>
      <c r="E38" s="73">
        <v>0</v>
      </c>
    </row>
    <row r="39" spans="1:5" outlineLevel="2" x14ac:dyDescent="0.25">
      <c r="A39" s="770"/>
      <c r="B39" s="771"/>
      <c r="C39" s="771"/>
      <c r="D39" s="69" t="s">
        <v>28</v>
      </c>
      <c r="E39" s="73">
        <v>0</v>
      </c>
    </row>
    <row r="40" spans="1:5" outlineLevel="2" x14ac:dyDescent="0.25">
      <c r="A40" s="770"/>
      <c r="B40" s="771"/>
      <c r="C40" s="771"/>
      <c r="D40" s="69" t="s">
        <v>29</v>
      </c>
      <c r="E40" s="73">
        <v>0</v>
      </c>
    </row>
    <row r="41" spans="1:5" outlineLevel="2" x14ac:dyDescent="0.25">
      <c r="A41" s="770"/>
      <c r="B41" s="771"/>
      <c r="C41" s="771"/>
      <c r="D41" s="69" t="s">
        <v>30</v>
      </c>
      <c r="E41" s="73">
        <v>0</v>
      </c>
    </row>
    <row r="42" spans="1:5" outlineLevel="2" x14ac:dyDescent="0.25">
      <c r="A42" s="770"/>
      <c r="B42" s="771"/>
      <c r="C42" s="771"/>
      <c r="D42" s="69" t="s">
        <v>31</v>
      </c>
      <c r="E42" s="73">
        <v>0</v>
      </c>
    </row>
    <row r="43" spans="1:5" outlineLevel="2" x14ac:dyDescent="0.25">
      <c r="A43" s="770"/>
      <c r="B43" s="771"/>
      <c r="C43" s="771"/>
      <c r="D43" s="69" t="s">
        <v>32</v>
      </c>
      <c r="E43" s="73">
        <v>0</v>
      </c>
    </row>
    <row r="44" spans="1:5" outlineLevel="2" x14ac:dyDescent="0.25">
      <c r="A44" s="770"/>
      <c r="B44" s="771"/>
      <c r="C44" s="771"/>
      <c r="D44" s="69" t="s">
        <v>33</v>
      </c>
      <c r="E44" s="73">
        <v>0</v>
      </c>
    </row>
    <row r="45" spans="1:5" ht="15.75" outlineLevel="2" thickBot="1" x14ac:dyDescent="0.3">
      <c r="A45" s="770"/>
      <c r="B45" s="771"/>
      <c r="C45" s="771"/>
      <c r="D45" s="70" t="s">
        <v>34</v>
      </c>
      <c r="E45" s="74">
        <v>0</v>
      </c>
    </row>
    <row r="46" spans="1:5" outlineLevel="2" x14ac:dyDescent="0.25">
      <c r="A46" s="770" t="s">
        <v>85</v>
      </c>
      <c r="B46" s="771" t="s">
        <v>73</v>
      </c>
      <c r="C46" s="771">
        <v>718006</v>
      </c>
      <c r="D46" s="68" t="s">
        <v>25</v>
      </c>
      <c r="E46" s="73">
        <v>0</v>
      </c>
    </row>
    <row r="47" spans="1:5" outlineLevel="2" x14ac:dyDescent="0.25">
      <c r="A47" s="770"/>
      <c r="B47" s="771"/>
      <c r="C47" s="771"/>
      <c r="D47" s="69" t="s">
        <v>26</v>
      </c>
      <c r="E47" s="73">
        <v>0</v>
      </c>
    </row>
    <row r="48" spans="1:5" outlineLevel="2" x14ac:dyDescent="0.25">
      <c r="A48" s="770"/>
      <c r="B48" s="771"/>
      <c r="C48" s="771"/>
      <c r="D48" s="69" t="s">
        <v>27</v>
      </c>
      <c r="E48" s="73">
        <v>0</v>
      </c>
    </row>
    <row r="49" spans="1:5" outlineLevel="2" x14ac:dyDescent="0.25">
      <c r="A49" s="770"/>
      <c r="B49" s="771"/>
      <c r="C49" s="771"/>
      <c r="D49" s="69" t="s">
        <v>28</v>
      </c>
      <c r="E49" s="73">
        <v>0</v>
      </c>
    </row>
    <row r="50" spans="1:5" outlineLevel="2" x14ac:dyDescent="0.25">
      <c r="A50" s="770"/>
      <c r="B50" s="771"/>
      <c r="C50" s="771"/>
      <c r="D50" s="69" t="s">
        <v>29</v>
      </c>
      <c r="E50" s="73">
        <v>0</v>
      </c>
    </row>
    <row r="51" spans="1:5" outlineLevel="2" x14ac:dyDescent="0.25">
      <c r="A51" s="770"/>
      <c r="B51" s="771"/>
      <c r="C51" s="771"/>
      <c r="D51" s="69" t="s">
        <v>30</v>
      </c>
      <c r="E51" s="73">
        <v>0</v>
      </c>
    </row>
    <row r="52" spans="1:5" outlineLevel="2" x14ac:dyDescent="0.25">
      <c r="A52" s="770"/>
      <c r="B52" s="771"/>
      <c r="C52" s="771"/>
      <c r="D52" s="69" t="s">
        <v>31</v>
      </c>
      <c r="E52" s="73">
        <v>0</v>
      </c>
    </row>
    <row r="53" spans="1:5" outlineLevel="2" x14ac:dyDescent="0.25">
      <c r="A53" s="770"/>
      <c r="B53" s="771"/>
      <c r="C53" s="771"/>
      <c r="D53" s="69" t="s">
        <v>32</v>
      </c>
      <c r="E53" s="73">
        <v>0</v>
      </c>
    </row>
    <row r="54" spans="1:5" outlineLevel="2" x14ac:dyDescent="0.25">
      <c r="A54" s="770"/>
      <c r="B54" s="771"/>
      <c r="C54" s="771"/>
      <c r="D54" s="69" t="s">
        <v>33</v>
      </c>
      <c r="E54" s="73">
        <v>0</v>
      </c>
    </row>
    <row r="55" spans="1:5" ht="15.75" outlineLevel="2" thickBot="1" x14ac:dyDescent="0.3">
      <c r="A55" s="770"/>
      <c r="B55" s="771"/>
      <c r="C55" s="771"/>
      <c r="D55" s="70" t="s">
        <v>34</v>
      </c>
      <c r="E55" s="74">
        <v>0</v>
      </c>
    </row>
    <row r="56" spans="1:5" outlineLevel="2" x14ac:dyDescent="0.25">
      <c r="A56" s="770" t="s">
        <v>86</v>
      </c>
      <c r="B56" s="771" t="s">
        <v>87</v>
      </c>
      <c r="C56" s="771"/>
      <c r="D56" s="68" t="s">
        <v>25</v>
      </c>
      <c r="E56" s="73">
        <v>0</v>
      </c>
    </row>
    <row r="57" spans="1:5" outlineLevel="2" x14ac:dyDescent="0.25">
      <c r="A57" s="770"/>
      <c r="B57" s="771"/>
      <c r="C57" s="771"/>
      <c r="D57" s="69" t="s">
        <v>26</v>
      </c>
      <c r="E57" s="73">
        <v>0</v>
      </c>
    </row>
    <row r="58" spans="1:5" outlineLevel="2" x14ac:dyDescent="0.25">
      <c r="A58" s="770"/>
      <c r="B58" s="771"/>
      <c r="C58" s="771"/>
      <c r="D58" s="69" t="s">
        <v>27</v>
      </c>
      <c r="E58" s="73">
        <v>0</v>
      </c>
    </row>
    <row r="59" spans="1:5" outlineLevel="2" x14ac:dyDescent="0.25">
      <c r="A59" s="770"/>
      <c r="B59" s="771"/>
      <c r="C59" s="771"/>
      <c r="D59" s="69" t="s">
        <v>28</v>
      </c>
      <c r="E59" s="73">
        <v>0</v>
      </c>
    </row>
    <row r="60" spans="1:5" outlineLevel="2" x14ac:dyDescent="0.25">
      <c r="A60" s="770"/>
      <c r="B60" s="771"/>
      <c r="C60" s="771"/>
      <c r="D60" s="69" t="s">
        <v>29</v>
      </c>
      <c r="E60" s="73">
        <v>0</v>
      </c>
    </row>
    <row r="61" spans="1:5" outlineLevel="2" x14ac:dyDescent="0.25">
      <c r="A61" s="770"/>
      <c r="B61" s="771"/>
      <c r="C61" s="771"/>
      <c r="D61" s="69" t="s">
        <v>30</v>
      </c>
      <c r="E61" s="73">
        <v>0</v>
      </c>
    </row>
    <row r="62" spans="1:5" outlineLevel="2" x14ac:dyDescent="0.25">
      <c r="A62" s="770"/>
      <c r="B62" s="771"/>
      <c r="C62" s="771"/>
      <c r="D62" s="69" t="s">
        <v>31</v>
      </c>
      <c r="E62" s="73">
        <v>0</v>
      </c>
    </row>
    <row r="63" spans="1:5" outlineLevel="2" x14ac:dyDescent="0.25">
      <c r="A63" s="770"/>
      <c r="B63" s="771"/>
      <c r="C63" s="771"/>
      <c r="D63" s="69" t="s">
        <v>32</v>
      </c>
      <c r="E63" s="73">
        <v>0</v>
      </c>
    </row>
    <row r="64" spans="1:5" outlineLevel="2" x14ac:dyDescent="0.25">
      <c r="A64" s="770"/>
      <c r="B64" s="771"/>
      <c r="C64" s="771"/>
      <c r="D64" s="69" t="s">
        <v>33</v>
      </c>
      <c r="E64" s="73">
        <v>0</v>
      </c>
    </row>
    <row r="65" spans="1:5" ht="15.75" outlineLevel="2" thickBot="1" x14ac:dyDescent="0.3">
      <c r="A65" s="770"/>
      <c r="B65" s="771"/>
      <c r="C65" s="771"/>
      <c r="D65" s="70" t="s">
        <v>34</v>
      </c>
      <c r="E65" s="74">
        <v>0</v>
      </c>
    </row>
    <row r="66" spans="1:5" outlineLevel="2" x14ac:dyDescent="0.25">
      <c r="A66" s="770" t="s">
        <v>77</v>
      </c>
      <c r="B66" s="771" t="s">
        <v>78</v>
      </c>
      <c r="C66" s="771">
        <v>637001</v>
      </c>
      <c r="D66" s="68" t="s">
        <v>25</v>
      </c>
      <c r="E66" s="73">
        <v>0</v>
      </c>
    </row>
    <row r="67" spans="1:5" outlineLevel="2" x14ac:dyDescent="0.25">
      <c r="A67" s="770"/>
      <c r="B67" s="771"/>
      <c r="C67" s="771"/>
      <c r="D67" s="69" t="s">
        <v>26</v>
      </c>
      <c r="E67" s="73">
        <v>0</v>
      </c>
    </row>
    <row r="68" spans="1:5" outlineLevel="2" x14ac:dyDescent="0.25">
      <c r="A68" s="770"/>
      <c r="B68" s="771"/>
      <c r="C68" s="771"/>
      <c r="D68" s="69" t="s">
        <v>27</v>
      </c>
      <c r="E68" s="73">
        <v>0</v>
      </c>
    </row>
    <row r="69" spans="1:5" outlineLevel="2" x14ac:dyDescent="0.25">
      <c r="A69" s="770"/>
      <c r="B69" s="771"/>
      <c r="C69" s="771"/>
      <c r="D69" s="69" t="s">
        <v>28</v>
      </c>
      <c r="E69" s="73">
        <v>0</v>
      </c>
    </row>
    <row r="70" spans="1:5" outlineLevel="2" x14ac:dyDescent="0.25">
      <c r="A70" s="770"/>
      <c r="B70" s="771"/>
      <c r="C70" s="771"/>
      <c r="D70" s="69" t="s">
        <v>29</v>
      </c>
      <c r="E70" s="73">
        <v>0</v>
      </c>
    </row>
    <row r="71" spans="1:5" outlineLevel="2" x14ac:dyDescent="0.25">
      <c r="A71" s="770"/>
      <c r="B71" s="771"/>
      <c r="C71" s="771"/>
      <c r="D71" s="69" t="s">
        <v>30</v>
      </c>
      <c r="E71" s="73">
        <v>0</v>
      </c>
    </row>
    <row r="72" spans="1:5" outlineLevel="2" x14ac:dyDescent="0.25">
      <c r="A72" s="770"/>
      <c r="B72" s="771"/>
      <c r="C72" s="771"/>
      <c r="D72" s="69" t="s">
        <v>31</v>
      </c>
      <c r="E72" s="73">
        <v>0</v>
      </c>
    </row>
    <row r="73" spans="1:5" outlineLevel="2" x14ac:dyDescent="0.25">
      <c r="A73" s="770"/>
      <c r="B73" s="771"/>
      <c r="C73" s="771"/>
      <c r="D73" s="69" t="s">
        <v>32</v>
      </c>
      <c r="E73" s="73">
        <v>0</v>
      </c>
    </row>
    <row r="74" spans="1:5" outlineLevel="2" x14ac:dyDescent="0.25">
      <c r="A74" s="770"/>
      <c r="B74" s="771"/>
      <c r="C74" s="771"/>
      <c r="D74" s="69" t="s">
        <v>33</v>
      </c>
      <c r="E74" s="73">
        <v>0</v>
      </c>
    </row>
    <row r="75" spans="1:5" ht="15.75" outlineLevel="2" thickBot="1" x14ac:dyDescent="0.3">
      <c r="A75" s="770"/>
      <c r="B75" s="771"/>
      <c r="C75" s="771"/>
      <c r="D75" s="70" t="s">
        <v>34</v>
      </c>
      <c r="E75" s="74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topLeftCell="A49" zoomScale="115" zoomScaleNormal="85" zoomScaleSheetLayoutView="115" workbookViewId="0">
      <selection activeCell="F13" sqref="F13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766" t="s">
        <v>98</v>
      </c>
      <c r="B1" s="766"/>
      <c r="C1" s="766"/>
      <c r="D1" s="767"/>
      <c r="E1" s="71" t="s">
        <v>35</v>
      </c>
    </row>
    <row r="2" spans="1:5" ht="15.75" thickBot="1" x14ac:dyDescent="0.3">
      <c r="A2" s="41" t="s">
        <v>0</v>
      </c>
      <c r="B2" s="76" t="s">
        <v>75</v>
      </c>
      <c r="C2" s="76" t="s">
        <v>74</v>
      </c>
      <c r="D2" s="76" t="s">
        <v>23</v>
      </c>
      <c r="E2" s="17"/>
    </row>
    <row r="3" spans="1:5" ht="15.75" thickBot="1" x14ac:dyDescent="0.3">
      <c r="A3" s="772" t="s">
        <v>89</v>
      </c>
      <c r="B3" s="772"/>
      <c r="C3" s="772"/>
      <c r="D3" s="77"/>
      <c r="E3" s="78">
        <f>SUM(E4:E53)</f>
        <v>0</v>
      </c>
    </row>
    <row r="4" spans="1:5" outlineLevel="1" x14ac:dyDescent="0.25">
      <c r="A4" s="770" t="s">
        <v>94</v>
      </c>
      <c r="B4" s="771" t="s">
        <v>81</v>
      </c>
      <c r="C4" s="771">
        <v>635002</v>
      </c>
      <c r="D4" s="68" t="s">
        <v>25</v>
      </c>
      <c r="E4" s="72">
        <v>0</v>
      </c>
    </row>
    <row r="5" spans="1:5" outlineLevel="1" x14ac:dyDescent="0.25">
      <c r="A5" s="770"/>
      <c r="B5" s="771"/>
      <c r="C5" s="771"/>
      <c r="D5" s="69" t="s">
        <v>26</v>
      </c>
      <c r="E5" s="73">
        <v>0</v>
      </c>
    </row>
    <row r="6" spans="1:5" outlineLevel="1" x14ac:dyDescent="0.25">
      <c r="A6" s="770"/>
      <c r="B6" s="771"/>
      <c r="C6" s="771"/>
      <c r="D6" s="69" t="s">
        <v>27</v>
      </c>
      <c r="E6" s="73">
        <v>0</v>
      </c>
    </row>
    <row r="7" spans="1:5" outlineLevel="1" x14ac:dyDescent="0.25">
      <c r="A7" s="770"/>
      <c r="B7" s="771"/>
      <c r="C7" s="771"/>
      <c r="D7" s="69" t="s">
        <v>28</v>
      </c>
      <c r="E7" s="73">
        <v>0</v>
      </c>
    </row>
    <row r="8" spans="1:5" outlineLevel="1" x14ac:dyDescent="0.25">
      <c r="A8" s="770"/>
      <c r="B8" s="771"/>
      <c r="C8" s="771"/>
      <c r="D8" s="69" t="s">
        <v>29</v>
      </c>
      <c r="E8" s="73">
        <v>0</v>
      </c>
    </row>
    <row r="9" spans="1:5" outlineLevel="1" x14ac:dyDescent="0.25">
      <c r="A9" s="770"/>
      <c r="B9" s="771"/>
      <c r="C9" s="771"/>
      <c r="D9" s="69" t="s">
        <v>30</v>
      </c>
      <c r="E9" s="73">
        <v>0</v>
      </c>
    </row>
    <row r="10" spans="1:5" outlineLevel="1" x14ac:dyDescent="0.25">
      <c r="A10" s="770"/>
      <c r="B10" s="771"/>
      <c r="C10" s="771"/>
      <c r="D10" s="69" t="s">
        <v>31</v>
      </c>
      <c r="E10" s="73">
        <v>0</v>
      </c>
    </row>
    <row r="11" spans="1:5" outlineLevel="1" x14ac:dyDescent="0.25">
      <c r="A11" s="770"/>
      <c r="B11" s="771"/>
      <c r="C11" s="771"/>
      <c r="D11" s="69" t="s">
        <v>32</v>
      </c>
      <c r="E11" s="73">
        <v>0</v>
      </c>
    </row>
    <row r="12" spans="1:5" outlineLevel="1" x14ac:dyDescent="0.25">
      <c r="A12" s="770"/>
      <c r="B12" s="771"/>
      <c r="C12" s="771"/>
      <c r="D12" s="69" t="s">
        <v>33</v>
      </c>
      <c r="E12" s="73">
        <v>0</v>
      </c>
    </row>
    <row r="13" spans="1:5" ht="15.75" outlineLevel="1" thickBot="1" x14ac:dyDescent="0.3">
      <c r="A13" s="770"/>
      <c r="B13" s="771"/>
      <c r="C13" s="771"/>
      <c r="D13" s="70" t="s">
        <v>34</v>
      </c>
      <c r="E13" s="74">
        <v>0</v>
      </c>
    </row>
    <row r="14" spans="1:5" outlineLevel="1" x14ac:dyDescent="0.25">
      <c r="A14" s="770" t="s">
        <v>95</v>
      </c>
      <c r="B14" s="770" t="s">
        <v>93</v>
      </c>
      <c r="C14" s="771">
        <v>718002</v>
      </c>
      <c r="D14" s="68" t="s">
        <v>25</v>
      </c>
      <c r="E14" s="73">
        <v>0</v>
      </c>
    </row>
    <row r="15" spans="1:5" outlineLevel="1" x14ac:dyDescent="0.25">
      <c r="A15" s="770"/>
      <c r="B15" s="771"/>
      <c r="C15" s="771"/>
      <c r="D15" s="69" t="s">
        <v>26</v>
      </c>
      <c r="E15" s="73">
        <v>0</v>
      </c>
    </row>
    <row r="16" spans="1:5" outlineLevel="1" x14ac:dyDescent="0.25">
      <c r="A16" s="770"/>
      <c r="B16" s="771"/>
      <c r="C16" s="771"/>
      <c r="D16" s="69" t="s">
        <v>27</v>
      </c>
      <c r="E16" s="73">
        <v>0</v>
      </c>
    </row>
    <row r="17" spans="1:5" outlineLevel="1" x14ac:dyDescent="0.25">
      <c r="A17" s="770"/>
      <c r="B17" s="771"/>
      <c r="C17" s="771"/>
      <c r="D17" s="69" t="s">
        <v>28</v>
      </c>
      <c r="E17" s="73">
        <v>0</v>
      </c>
    </row>
    <row r="18" spans="1:5" outlineLevel="1" x14ac:dyDescent="0.25">
      <c r="A18" s="770"/>
      <c r="B18" s="771"/>
      <c r="C18" s="771"/>
      <c r="D18" s="69" t="s">
        <v>29</v>
      </c>
      <c r="E18" s="73">
        <v>0</v>
      </c>
    </row>
    <row r="19" spans="1:5" outlineLevel="1" x14ac:dyDescent="0.25">
      <c r="A19" s="770"/>
      <c r="B19" s="771"/>
      <c r="C19" s="771"/>
      <c r="D19" s="69" t="s">
        <v>30</v>
      </c>
      <c r="E19" s="73">
        <v>0</v>
      </c>
    </row>
    <row r="20" spans="1:5" outlineLevel="1" x14ac:dyDescent="0.25">
      <c r="A20" s="770"/>
      <c r="B20" s="771"/>
      <c r="C20" s="771"/>
      <c r="D20" s="69" t="s">
        <v>31</v>
      </c>
      <c r="E20" s="73">
        <v>0</v>
      </c>
    </row>
    <row r="21" spans="1:5" outlineLevel="1" x14ac:dyDescent="0.25">
      <c r="A21" s="770"/>
      <c r="B21" s="771"/>
      <c r="C21" s="771"/>
      <c r="D21" s="69" t="s">
        <v>32</v>
      </c>
      <c r="E21" s="73">
        <v>0</v>
      </c>
    </row>
    <row r="22" spans="1:5" outlineLevel="1" x14ac:dyDescent="0.25">
      <c r="A22" s="770"/>
      <c r="B22" s="771"/>
      <c r="C22" s="771"/>
      <c r="D22" s="69" t="s">
        <v>33</v>
      </c>
      <c r="E22" s="73">
        <v>0</v>
      </c>
    </row>
    <row r="23" spans="1:5" ht="15.75" outlineLevel="1" thickBot="1" x14ac:dyDescent="0.3">
      <c r="A23" s="770"/>
      <c r="B23" s="771"/>
      <c r="C23" s="771"/>
      <c r="D23" s="70" t="s">
        <v>34</v>
      </c>
      <c r="E23" s="74">
        <v>0</v>
      </c>
    </row>
    <row r="24" spans="1:5" outlineLevel="1" x14ac:dyDescent="0.25">
      <c r="A24" s="770" t="s">
        <v>96</v>
      </c>
      <c r="B24" s="771"/>
      <c r="C24" s="771"/>
      <c r="D24" s="68" t="s">
        <v>25</v>
      </c>
      <c r="E24" s="73">
        <v>0</v>
      </c>
    </row>
    <row r="25" spans="1:5" outlineLevel="1" x14ac:dyDescent="0.25">
      <c r="A25" s="770"/>
      <c r="B25" s="771"/>
      <c r="C25" s="771"/>
      <c r="D25" s="69" t="s">
        <v>26</v>
      </c>
      <c r="E25" s="73">
        <v>0</v>
      </c>
    </row>
    <row r="26" spans="1:5" outlineLevel="1" x14ac:dyDescent="0.25">
      <c r="A26" s="770"/>
      <c r="B26" s="771"/>
      <c r="C26" s="771"/>
      <c r="D26" s="69" t="s">
        <v>27</v>
      </c>
      <c r="E26" s="73">
        <v>0</v>
      </c>
    </row>
    <row r="27" spans="1:5" outlineLevel="1" x14ac:dyDescent="0.25">
      <c r="A27" s="770"/>
      <c r="B27" s="771"/>
      <c r="C27" s="771"/>
      <c r="D27" s="69" t="s">
        <v>28</v>
      </c>
      <c r="E27" s="73">
        <v>0</v>
      </c>
    </row>
    <row r="28" spans="1:5" outlineLevel="1" x14ac:dyDescent="0.25">
      <c r="A28" s="770"/>
      <c r="B28" s="771"/>
      <c r="C28" s="771"/>
      <c r="D28" s="69" t="s">
        <v>29</v>
      </c>
      <c r="E28" s="73">
        <v>0</v>
      </c>
    </row>
    <row r="29" spans="1:5" outlineLevel="1" x14ac:dyDescent="0.25">
      <c r="A29" s="770"/>
      <c r="B29" s="771"/>
      <c r="C29" s="771"/>
      <c r="D29" s="69" t="s">
        <v>30</v>
      </c>
      <c r="E29" s="73">
        <v>0</v>
      </c>
    </row>
    <row r="30" spans="1:5" outlineLevel="1" x14ac:dyDescent="0.25">
      <c r="A30" s="770"/>
      <c r="B30" s="771"/>
      <c r="C30" s="771"/>
      <c r="D30" s="69" t="s">
        <v>31</v>
      </c>
      <c r="E30" s="73">
        <v>0</v>
      </c>
    </row>
    <row r="31" spans="1:5" outlineLevel="1" x14ac:dyDescent="0.25">
      <c r="A31" s="770"/>
      <c r="B31" s="771"/>
      <c r="C31" s="771"/>
      <c r="D31" s="69" t="s">
        <v>32</v>
      </c>
      <c r="E31" s="73">
        <v>0</v>
      </c>
    </row>
    <row r="32" spans="1:5" outlineLevel="1" x14ac:dyDescent="0.25">
      <c r="A32" s="770"/>
      <c r="B32" s="771"/>
      <c r="C32" s="771"/>
      <c r="D32" s="69" t="s">
        <v>33</v>
      </c>
      <c r="E32" s="73">
        <v>0</v>
      </c>
    </row>
    <row r="33" spans="1:5" ht="15.75" outlineLevel="1" thickBot="1" x14ac:dyDescent="0.3">
      <c r="A33" s="770"/>
      <c r="B33" s="771"/>
      <c r="C33" s="771"/>
      <c r="D33" s="70" t="s">
        <v>34</v>
      </c>
      <c r="E33" s="74">
        <v>0</v>
      </c>
    </row>
    <row r="34" spans="1:5" outlineLevel="1" x14ac:dyDescent="0.25">
      <c r="A34" s="770" t="s">
        <v>97</v>
      </c>
      <c r="B34" s="771"/>
      <c r="C34" s="771"/>
      <c r="D34" s="68" t="s">
        <v>25</v>
      </c>
      <c r="E34" s="73">
        <v>0</v>
      </c>
    </row>
    <row r="35" spans="1:5" outlineLevel="1" x14ac:dyDescent="0.25">
      <c r="A35" s="770"/>
      <c r="B35" s="771"/>
      <c r="C35" s="771"/>
      <c r="D35" s="69" t="s">
        <v>26</v>
      </c>
      <c r="E35" s="73">
        <v>0</v>
      </c>
    </row>
    <row r="36" spans="1:5" outlineLevel="1" x14ac:dyDescent="0.25">
      <c r="A36" s="770"/>
      <c r="B36" s="771"/>
      <c r="C36" s="771"/>
      <c r="D36" s="69" t="s">
        <v>27</v>
      </c>
      <c r="E36" s="73">
        <v>0</v>
      </c>
    </row>
    <row r="37" spans="1:5" outlineLevel="1" x14ac:dyDescent="0.25">
      <c r="A37" s="770"/>
      <c r="B37" s="771"/>
      <c r="C37" s="771"/>
      <c r="D37" s="69" t="s">
        <v>28</v>
      </c>
      <c r="E37" s="73">
        <v>0</v>
      </c>
    </row>
    <row r="38" spans="1:5" outlineLevel="1" x14ac:dyDescent="0.25">
      <c r="A38" s="770"/>
      <c r="B38" s="771"/>
      <c r="C38" s="771"/>
      <c r="D38" s="69" t="s">
        <v>29</v>
      </c>
      <c r="E38" s="73">
        <v>0</v>
      </c>
    </row>
    <row r="39" spans="1:5" outlineLevel="1" x14ac:dyDescent="0.25">
      <c r="A39" s="770"/>
      <c r="B39" s="771"/>
      <c r="C39" s="771"/>
      <c r="D39" s="69" t="s">
        <v>30</v>
      </c>
      <c r="E39" s="73">
        <v>0</v>
      </c>
    </row>
    <row r="40" spans="1:5" outlineLevel="1" x14ac:dyDescent="0.25">
      <c r="A40" s="770"/>
      <c r="B40" s="771"/>
      <c r="C40" s="771"/>
      <c r="D40" s="69" t="s">
        <v>31</v>
      </c>
      <c r="E40" s="73">
        <v>0</v>
      </c>
    </row>
    <row r="41" spans="1:5" outlineLevel="1" x14ac:dyDescent="0.25">
      <c r="A41" s="770"/>
      <c r="B41" s="771"/>
      <c r="C41" s="771"/>
      <c r="D41" s="69" t="s">
        <v>32</v>
      </c>
      <c r="E41" s="73">
        <v>0</v>
      </c>
    </row>
    <row r="42" spans="1:5" outlineLevel="1" x14ac:dyDescent="0.25">
      <c r="A42" s="770"/>
      <c r="B42" s="771"/>
      <c r="C42" s="771"/>
      <c r="D42" s="69" t="s">
        <v>33</v>
      </c>
      <c r="E42" s="73">
        <v>0</v>
      </c>
    </row>
    <row r="43" spans="1:5" ht="15.75" outlineLevel="1" thickBot="1" x14ac:dyDescent="0.3">
      <c r="A43" s="770"/>
      <c r="B43" s="771"/>
      <c r="C43" s="771"/>
      <c r="D43" s="70" t="s">
        <v>34</v>
      </c>
      <c r="E43" s="74">
        <v>0</v>
      </c>
    </row>
    <row r="44" spans="1:5" outlineLevel="1" x14ac:dyDescent="0.25">
      <c r="A44" s="770" t="s">
        <v>92</v>
      </c>
      <c r="B44" s="771" t="s">
        <v>78</v>
      </c>
      <c r="C44" s="771">
        <v>637001</v>
      </c>
      <c r="D44" s="68" t="s">
        <v>25</v>
      </c>
      <c r="E44" s="73">
        <v>0</v>
      </c>
    </row>
    <row r="45" spans="1:5" outlineLevel="1" x14ac:dyDescent="0.25">
      <c r="A45" s="770"/>
      <c r="B45" s="771"/>
      <c r="C45" s="771"/>
      <c r="D45" s="69" t="s">
        <v>26</v>
      </c>
      <c r="E45" s="73">
        <v>0</v>
      </c>
    </row>
    <row r="46" spans="1:5" outlineLevel="1" x14ac:dyDescent="0.25">
      <c r="A46" s="770"/>
      <c r="B46" s="771"/>
      <c r="C46" s="771"/>
      <c r="D46" s="69" t="s">
        <v>27</v>
      </c>
      <c r="E46" s="73">
        <v>0</v>
      </c>
    </row>
    <row r="47" spans="1:5" outlineLevel="1" x14ac:dyDescent="0.25">
      <c r="A47" s="770"/>
      <c r="B47" s="771"/>
      <c r="C47" s="771"/>
      <c r="D47" s="69" t="s">
        <v>28</v>
      </c>
      <c r="E47" s="73">
        <v>0</v>
      </c>
    </row>
    <row r="48" spans="1:5" outlineLevel="1" x14ac:dyDescent="0.25">
      <c r="A48" s="770"/>
      <c r="B48" s="771"/>
      <c r="C48" s="771"/>
      <c r="D48" s="69" t="s">
        <v>29</v>
      </c>
      <c r="E48" s="73">
        <v>0</v>
      </c>
    </row>
    <row r="49" spans="1:5" outlineLevel="1" x14ac:dyDescent="0.25">
      <c r="A49" s="770"/>
      <c r="B49" s="771"/>
      <c r="C49" s="771"/>
      <c r="D49" s="69" t="s">
        <v>30</v>
      </c>
      <c r="E49" s="73">
        <v>0</v>
      </c>
    </row>
    <row r="50" spans="1:5" outlineLevel="1" x14ac:dyDescent="0.25">
      <c r="A50" s="770"/>
      <c r="B50" s="771"/>
      <c r="C50" s="771"/>
      <c r="D50" s="69" t="s">
        <v>31</v>
      </c>
      <c r="E50" s="73">
        <v>0</v>
      </c>
    </row>
    <row r="51" spans="1:5" outlineLevel="1" x14ac:dyDescent="0.25">
      <c r="A51" s="770"/>
      <c r="B51" s="771"/>
      <c r="C51" s="771"/>
      <c r="D51" s="69" t="s">
        <v>32</v>
      </c>
      <c r="E51" s="73">
        <v>0</v>
      </c>
    </row>
    <row r="52" spans="1:5" outlineLevel="1" x14ac:dyDescent="0.25">
      <c r="A52" s="770"/>
      <c r="B52" s="771"/>
      <c r="C52" s="771"/>
      <c r="D52" s="69" t="s">
        <v>33</v>
      </c>
      <c r="E52" s="73">
        <v>0</v>
      </c>
    </row>
    <row r="53" spans="1:5" ht="15.75" outlineLevel="1" thickBot="1" x14ac:dyDescent="0.3">
      <c r="A53" s="770"/>
      <c r="B53" s="771"/>
      <c r="C53" s="771"/>
      <c r="D53" s="70" t="s">
        <v>34</v>
      </c>
      <c r="E53" s="74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L170"/>
  <sheetViews>
    <sheetView view="pageBreakPreview" topLeftCell="A151" zoomScale="85" zoomScaleNormal="85" zoomScaleSheetLayoutView="85" workbookViewId="0">
      <selection activeCell="E3" activeCellId="1" sqref="E129 E3"/>
    </sheetView>
  </sheetViews>
  <sheetFormatPr defaultColWidth="8.85546875" defaultRowHeight="15" outlineLevelRow="2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11" width="19.28515625" customWidth="1" outlineLevel="1"/>
    <col min="12" max="12" width="22.140625" customWidth="1" outlineLevel="1"/>
  </cols>
  <sheetData>
    <row r="1" spans="1:12" ht="81.75" customHeight="1" thickBot="1" x14ac:dyDescent="0.4">
      <c r="A1" s="766" t="s">
        <v>99</v>
      </c>
      <c r="B1" s="766"/>
      <c r="C1" s="766"/>
      <c r="D1" s="767"/>
      <c r="E1" s="71" t="s">
        <v>35</v>
      </c>
      <c r="F1" s="338" t="str">
        <f>'Rozpočet - vývoj Aplikácií'!AX3</f>
        <v>Modul zberu digitálnych senzorových údajov</v>
      </c>
      <c r="G1" s="338" t="str">
        <f>'Rozpočet - vývoj Aplikácií'!AY3</f>
        <v>Modul univerzálneho úložiska klinických údajov</v>
      </c>
      <c r="H1" s="338" t="str">
        <f>'Rozpočet - vývoj Aplikácií'!AZ3</f>
        <v>Obrazový modul</v>
      </c>
      <c r="I1" s="338" t="str">
        <f>'Rozpočet - vývoj Aplikácií'!BA3</f>
        <v>Portál pacienta a lekára</v>
      </c>
      <c r="J1" s="338" t="str">
        <f>'Rozpočet - vývoj Aplikácií'!BB3</f>
        <v>Predikčný modul</v>
      </c>
      <c r="K1" s="338" t="str">
        <f>'Rozpočet - vývoj Aplikácií'!BC3</f>
        <v>Klinická časť</v>
      </c>
      <c r="L1" s="338" t="s">
        <v>353</v>
      </c>
    </row>
    <row r="2" spans="1:12" ht="15.75" thickBot="1" x14ac:dyDescent="0.3">
      <c r="A2" s="41" t="s">
        <v>0</v>
      </c>
      <c r="B2" s="76" t="s">
        <v>75</v>
      </c>
      <c r="C2" s="76" t="s">
        <v>74</v>
      </c>
      <c r="D2" s="76" t="s">
        <v>23</v>
      </c>
      <c r="E2" s="17"/>
      <c r="F2" s="17"/>
      <c r="G2" s="17"/>
      <c r="H2" s="17"/>
      <c r="I2" s="17"/>
      <c r="J2" s="17"/>
      <c r="K2" s="17"/>
      <c r="L2" s="17"/>
    </row>
    <row r="3" spans="1:12" ht="15.75" thickBot="1" x14ac:dyDescent="0.3">
      <c r="A3" s="773" t="s">
        <v>119</v>
      </c>
      <c r="B3" s="774"/>
      <c r="C3" s="774"/>
      <c r="D3" s="81"/>
      <c r="E3" s="78">
        <f t="shared" ref="E3:L3" si="0">E4+E25</f>
        <v>3366526.8</v>
      </c>
      <c r="F3" s="79">
        <f t="shared" si="0"/>
        <v>387240</v>
      </c>
      <c r="G3" s="79">
        <f t="shared" si="0"/>
        <v>606270</v>
      </c>
      <c r="H3" s="294">
        <f t="shared" si="0"/>
        <v>173460</v>
      </c>
      <c r="I3" s="294">
        <f t="shared" si="0"/>
        <v>1091160</v>
      </c>
      <c r="J3" s="294">
        <f t="shared" si="0"/>
        <v>441436.80000000005</v>
      </c>
      <c r="K3" s="294">
        <f t="shared" si="0"/>
        <v>666960</v>
      </c>
      <c r="L3" s="80">
        <f t="shared" si="0"/>
        <v>0</v>
      </c>
    </row>
    <row r="4" spans="1:12" ht="15.75" outlineLevel="1" thickBot="1" x14ac:dyDescent="0.3">
      <c r="A4" s="17" t="s">
        <v>106</v>
      </c>
      <c r="B4" s="17"/>
      <c r="C4" s="17"/>
      <c r="D4" s="28"/>
      <c r="E4" s="78">
        <f t="shared" ref="E4:L4" si="1">SUM(E5:E24)</f>
        <v>0</v>
      </c>
      <c r="F4" s="79">
        <f t="shared" si="1"/>
        <v>0</v>
      </c>
      <c r="G4" s="79">
        <f t="shared" si="1"/>
        <v>0</v>
      </c>
      <c r="H4" s="294">
        <f t="shared" si="1"/>
        <v>0</v>
      </c>
      <c r="I4" s="294">
        <f t="shared" si="1"/>
        <v>0</v>
      </c>
      <c r="J4" s="294">
        <f t="shared" si="1"/>
        <v>0</v>
      </c>
      <c r="K4" s="294">
        <f t="shared" si="1"/>
        <v>0</v>
      </c>
      <c r="L4" s="80">
        <f t="shared" si="1"/>
        <v>0</v>
      </c>
    </row>
    <row r="5" spans="1:12" outlineLevel="2" x14ac:dyDescent="0.25">
      <c r="A5" s="770" t="s">
        <v>72</v>
      </c>
      <c r="B5" s="771" t="s">
        <v>73</v>
      </c>
      <c r="C5" s="771">
        <v>711003</v>
      </c>
      <c r="D5" s="68" t="s">
        <v>25</v>
      </c>
      <c r="E5" s="65">
        <f>SUM(F5:L5)</f>
        <v>0</v>
      </c>
      <c r="F5" s="129">
        <v>0</v>
      </c>
      <c r="G5" s="130">
        <v>0</v>
      </c>
      <c r="H5" s="295">
        <v>0</v>
      </c>
      <c r="I5" s="295">
        <v>0</v>
      </c>
      <c r="J5" s="295">
        <v>0</v>
      </c>
      <c r="K5" s="295">
        <v>0</v>
      </c>
      <c r="L5" s="135">
        <v>0</v>
      </c>
    </row>
    <row r="6" spans="1:12" outlineLevel="2" x14ac:dyDescent="0.25">
      <c r="A6" s="770"/>
      <c r="B6" s="771"/>
      <c r="C6" s="771"/>
      <c r="D6" s="69" t="s">
        <v>26</v>
      </c>
      <c r="E6" s="66">
        <f t="shared" ref="E6:E24" si="2">SUM(F6:L6)</f>
        <v>0</v>
      </c>
      <c r="F6" s="131">
        <v>0</v>
      </c>
      <c r="G6" s="132">
        <v>0</v>
      </c>
      <c r="H6" s="296">
        <v>0</v>
      </c>
      <c r="I6" s="296">
        <v>0</v>
      </c>
      <c r="J6" s="296">
        <v>0</v>
      </c>
      <c r="K6" s="296">
        <v>0</v>
      </c>
      <c r="L6" s="136">
        <v>0</v>
      </c>
    </row>
    <row r="7" spans="1:12" outlineLevel="2" x14ac:dyDescent="0.25">
      <c r="A7" s="770"/>
      <c r="B7" s="771"/>
      <c r="C7" s="771"/>
      <c r="D7" s="69" t="s">
        <v>27</v>
      </c>
      <c r="E7" s="66">
        <f t="shared" si="2"/>
        <v>0</v>
      </c>
      <c r="F7" s="131">
        <v>0</v>
      </c>
      <c r="G7" s="132">
        <v>0</v>
      </c>
      <c r="H7" s="296">
        <v>0</v>
      </c>
      <c r="I7" s="296">
        <v>0</v>
      </c>
      <c r="J7" s="296">
        <v>0</v>
      </c>
      <c r="K7" s="296">
        <v>0</v>
      </c>
      <c r="L7" s="136">
        <v>0</v>
      </c>
    </row>
    <row r="8" spans="1:12" outlineLevel="2" x14ac:dyDescent="0.25">
      <c r="A8" s="770"/>
      <c r="B8" s="771"/>
      <c r="C8" s="771"/>
      <c r="D8" s="69" t="s">
        <v>28</v>
      </c>
      <c r="E8" s="66">
        <f t="shared" si="2"/>
        <v>0</v>
      </c>
      <c r="F8" s="131">
        <v>0</v>
      </c>
      <c r="G8" s="132">
        <v>0</v>
      </c>
      <c r="H8" s="296">
        <v>0</v>
      </c>
      <c r="I8" s="296">
        <v>0</v>
      </c>
      <c r="J8" s="296">
        <v>0</v>
      </c>
      <c r="K8" s="296">
        <v>0</v>
      </c>
      <c r="L8" s="136">
        <v>0</v>
      </c>
    </row>
    <row r="9" spans="1:12" outlineLevel="2" x14ac:dyDescent="0.25">
      <c r="A9" s="770"/>
      <c r="B9" s="771"/>
      <c r="C9" s="771"/>
      <c r="D9" s="69" t="s">
        <v>29</v>
      </c>
      <c r="E9" s="66">
        <f t="shared" si="2"/>
        <v>0</v>
      </c>
      <c r="F9" s="131">
        <v>0</v>
      </c>
      <c r="G9" s="132">
        <v>0</v>
      </c>
      <c r="H9" s="296">
        <v>0</v>
      </c>
      <c r="I9" s="296">
        <v>0</v>
      </c>
      <c r="J9" s="296">
        <v>0</v>
      </c>
      <c r="K9" s="296">
        <v>0</v>
      </c>
      <c r="L9" s="136">
        <v>0</v>
      </c>
    </row>
    <row r="10" spans="1:12" outlineLevel="2" x14ac:dyDescent="0.25">
      <c r="A10" s="770"/>
      <c r="B10" s="771"/>
      <c r="C10" s="771"/>
      <c r="D10" s="69" t="s">
        <v>30</v>
      </c>
      <c r="E10" s="66">
        <f t="shared" si="2"/>
        <v>0</v>
      </c>
      <c r="F10" s="131">
        <v>0</v>
      </c>
      <c r="G10" s="132">
        <v>0</v>
      </c>
      <c r="H10" s="296">
        <v>0</v>
      </c>
      <c r="I10" s="296">
        <v>0</v>
      </c>
      <c r="J10" s="296">
        <v>0</v>
      </c>
      <c r="K10" s="296">
        <v>0</v>
      </c>
      <c r="L10" s="136">
        <v>0</v>
      </c>
    </row>
    <row r="11" spans="1:12" outlineLevel="2" x14ac:dyDescent="0.25">
      <c r="A11" s="770"/>
      <c r="B11" s="771"/>
      <c r="C11" s="771"/>
      <c r="D11" s="69" t="s">
        <v>31</v>
      </c>
      <c r="E11" s="66">
        <f t="shared" si="2"/>
        <v>0</v>
      </c>
      <c r="F11" s="131">
        <v>0</v>
      </c>
      <c r="G11" s="132">
        <v>0</v>
      </c>
      <c r="H11" s="296">
        <v>0</v>
      </c>
      <c r="I11" s="296">
        <v>0</v>
      </c>
      <c r="J11" s="296">
        <v>0</v>
      </c>
      <c r="K11" s="296">
        <v>0</v>
      </c>
      <c r="L11" s="136">
        <v>0</v>
      </c>
    </row>
    <row r="12" spans="1:12" outlineLevel="2" x14ac:dyDescent="0.25">
      <c r="A12" s="770"/>
      <c r="B12" s="771"/>
      <c r="C12" s="771"/>
      <c r="D12" s="69" t="s">
        <v>32</v>
      </c>
      <c r="E12" s="66">
        <f t="shared" si="2"/>
        <v>0</v>
      </c>
      <c r="F12" s="131">
        <v>0</v>
      </c>
      <c r="G12" s="132">
        <v>0</v>
      </c>
      <c r="H12" s="296">
        <v>0</v>
      </c>
      <c r="I12" s="296">
        <v>0</v>
      </c>
      <c r="J12" s="296">
        <v>0</v>
      </c>
      <c r="K12" s="296">
        <v>0</v>
      </c>
      <c r="L12" s="136">
        <v>0</v>
      </c>
    </row>
    <row r="13" spans="1:12" outlineLevel="2" x14ac:dyDescent="0.25">
      <c r="A13" s="770"/>
      <c r="B13" s="771"/>
      <c r="C13" s="771"/>
      <c r="D13" s="69" t="s">
        <v>33</v>
      </c>
      <c r="E13" s="66">
        <f t="shared" si="2"/>
        <v>0</v>
      </c>
      <c r="F13" s="131">
        <v>0</v>
      </c>
      <c r="G13" s="132">
        <v>0</v>
      </c>
      <c r="H13" s="296">
        <v>0</v>
      </c>
      <c r="I13" s="296">
        <v>0</v>
      </c>
      <c r="J13" s="296">
        <v>0</v>
      </c>
      <c r="K13" s="296">
        <v>0</v>
      </c>
      <c r="L13" s="136">
        <v>0</v>
      </c>
    </row>
    <row r="14" spans="1:12" ht="15.75" outlineLevel="2" thickBot="1" x14ac:dyDescent="0.3">
      <c r="A14" s="770"/>
      <c r="B14" s="771"/>
      <c r="C14" s="771"/>
      <c r="D14" s="70" t="s">
        <v>34</v>
      </c>
      <c r="E14" s="66">
        <f t="shared" si="2"/>
        <v>0</v>
      </c>
      <c r="F14" s="133">
        <v>0</v>
      </c>
      <c r="G14" s="134">
        <v>0</v>
      </c>
      <c r="H14" s="297">
        <v>0</v>
      </c>
      <c r="I14" s="297">
        <v>0</v>
      </c>
      <c r="J14" s="297">
        <v>0</v>
      </c>
      <c r="K14" s="297">
        <v>0</v>
      </c>
      <c r="L14" s="137">
        <v>0</v>
      </c>
    </row>
    <row r="15" spans="1:12" outlineLevel="2" x14ac:dyDescent="0.25">
      <c r="A15" s="770" t="s">
        <v>72</v>
      </c>
      <c r="B15" s="771" t="s">
        <v>78</v>
      </c>
      <c r="C15" s="771">
        <v>633013</v>
      </c>
      <c r="D15" s="68" t="s">
        <v>25</v>
      </c>
      <c r="E15" s="65">
        <f t="shared" si="2"/>
        <v>0</v>
      </c>
      <c r="F15" s="129">
        <v>0</v>
      </c>
      <c r="G15" s="130">
        <v>0</v>
      </c>
      <c r="H15" s="295">
        <v>0</v>
      </c>
      <c r="I15" s="295">
        <v>0</v>
      </c>
      <c r="J15" s="295">
        <v>0</v>
      </c>
      <c r="K15" s="295">
        <v>0</v>
      </c>
      <c r="L15" s="135">
        <v>0</v>
      </c>
    </row>
    <row r="16" spans="1:12" outlineLevel="2" x14ac:dyDescent="0.25">
      <c r="A16" s="770"/>
      <c r="B16" s="771"/>
      <c r="C16" s="771"/>
      <c r="D16" s="69" t="s">
        <v>26</v>
      </c>
      <c r="E16" s="66">
        <f t="shared" si="2"/>
        <v>0</v>
      </c>
      <c r="F16" s="131">
        <v>0</v>
      </c>
      <c r="G16" s="132">
        <v>0</v>
      </c>
      <c r="H16" s="296">
        <v>0</v>
      </c>
      <c r="I16" s="296">
        <v>0</v>
      </c>
      <c r="J16" s="296">
        <v>0</v>
      </c>
      <c r="K16" s="296">
        <v>0</v>
      </c>
      <c r="L16" s="136">
        <v>0</v>
      </c>
    </row>
    <row r="17" spans="1:12" outlineLevel="2" x14ac:dyDescent="0.25">
      <c r="A17" s="770"/>
      <c r="B17" s="771"/>
      <c r="C17" s="771"/>
      <c r="D17" s="69" t="s">
        <v>27</v>
      </c>
      <c r="E17" s="66">
        <f t="shared" si="2"/>
        <v>0</v>
      </c>
      <c r="F17" s="131">
        <v>0</v>
      </c>
      <c r="G17" s="132">
        <v>0</v>
      </c>
      <c r="H17" s="296">
        <v>0</v>
      </c>
      <c r="I17" s="296">
        <v>0</v>
      </c>
      <c r="J17" s="296">
        <v>0</v>
      </c>
      <c r="K17" s="296">
        <v>0</v>
      </c>
      <c r="L17" s="136">
        <v>0</v>
      </c>
    </row>
    <row r="18" spans="1:12" outlineLevel="2" x14ac:dyDescent="0.25">
      <c r="A18" s="770"/>
      <c r="B18" s="771"/>
      <c r="C18" s="771"/>
      <c r="D18" s="69" t="s">
        <v>28</v>
      </c>
      <c r="E18" s="66">
        <f t="shared" si="2"/>
        <v>0</v>
      </c>
      <c r="F18" s="131">
        <v>0</v>
      </c>
      <c r="G18" s="132">
        <v>0</v>
      </c>
      <c r="H18" s="296">
        <v>0</v>
      </c>
      <c r="I18" s="296">
        <v>0</v>
      </c>
      <c r="J18" s="296">
        <v>0</v>
      </c>
      <c r="K18" s="296">
        <v>0</v>
      </c>
      <c r="L18" s="136">
        <v>0</v>
      </c>
    </row>
    <row r="19" spans="1:12" outlineLevel="2" x14ac:dyDescent="0.25">
      <c r="A19" s="770"/>
      <c r="B19" s="771"/>
      <c r="C19" s="771"/>
      <c r="D19" s="69" t="s">
        <v>29</v>
      </c>
      <c r="E19" s="66">
        <f t="shared" si="2"/>
        <v>0</v>
      </c>
      <c r="F19" s="131">
        <v>0</v>
      </c>
      <c r="G19" s="132">
        <v>0</v>
      </c>
      <c r="H19" s="296">
        <v>0</v>
      </c>
      <c r="I19" s="296">
        <v>0</v>
      </c>
      <c r="J19" s="296">
        <v>0</v>
      </c>
      <c r="K19" s="296">
        <v>0</v>
      </c>
      <c r="L19" s="136">
        <v>0</v>
      </c>
    </row>
    <row r="20" spans="1:12" outlineLevel="2" x14ac:dyDescent="0.25">
      <c r="A20" s="770"/>
      <c r="B20" s="771"/>
      <c r="C20" s="771"/>
      <c r="D20" s="69" t="s">
        <v>30</v>
      </c>
      <c r="E20" s="66">
        <f t="shared" si="2"/>
        <v>0</v>
      </c>
      <c r="F20" s="131">
        <v>0</v>
      </c>
      <c r="G20" s="132">
        <v>0</v>
      </c>
      <c r="H20" s="296">
        <v>0</v>
      </c>
      <c r="I20" s="296">
        <v>0</v>
      </c>
      <c r="J20" s="296">
        <v>0</v>
      </c>
      <c r="K20" s="296">
        <v>0</v>
      </c>
      <c r="L20" s="136">
        <v>0</v>
      </c>
    </row>
    <row r="21" spans="1:12" outlineLevel="2" x14ac:dyDescent="0.25">
      <c r="A21" s="770"/>
      <c r="B21" s="771"/>
      <c r="C21" s="771"/>
      <c r="D21" s="69" t="s">
        <v>31</v>
      </c>
      <c r="E21" s="66">
        <f t="shared" si="2"/>
        <v>0</v>
      </c>
      <c r="F21" s="131">
        <v>0</v>
      </c>
      <c r="G21" s="132">
        <v>0</v>
      </c>
      <c r="H21" s="296">
        <v>0</v>
      </c>
      <c r="I21" s="296">
        <v>0</v>
      </c>
      <c r="J21" s="296">
        <v>0</v>
      </c>
      <c r="K21" s="296">
        <v>0</v>
      </c>
      <c r="L21" s="136">
        <v>0</v>
      </c>
    </row>
    <row r="22" spans="1:12" outlineLevel="2" x14ac:dyDescent="0.25">
      <c r="A22" s="770"/>
      <c r="B22" s="771"/>
      <c r="C22" s="771"/>
      <c r="D22" s="69" t="s">
        <v>32</v>
      </c>
      <c r="E22" s="66">
        <f t="shared" si="2"/>
        <v>0</v>
      </c>
      <c r="F22" s="131">
        <v>0</v>
      </c>
      <c r="G22" s="132">
        <v>0</v>
      </c>
      <c r="H22" s="296">
        <v>0</v>
      </c>
      <c r="I22" s="296">
        <v>0</v>
      </c>
      <c r="J22" s="296">
        <v>0</v>
      </c>
      <c r="K22" s="296">
        <v>0</v>
      </c>
      <c r="L22" s="136">
        <v>0</v>
      </c>
    </row>
    <row r="23" spans="1:12" outlineLevel="2" x14ac:dyDescent="0.25">
      <c r="A23" s="770"/>
      <c r="B23" s="771"/>
      <c r="C23" s="771"/>
      <c r="D23" s="69" t="s">
        <v>33</v>
      </c>
      <c r="E23" s="66">
        <f t="shared" si="2"/>
        <v>0</v>
      </c>
      <c r="F23" s="131">
        <v>0</v>
      </c>
      <c r="G23" s="132">
        <v>0</v>
      </c>
      <c r="H23" s="296">
        <v>0</v>
      </c>
      <c r="I23" s="296">
        <v>0</v>
      </c>
      <c r="J23" s="296">
        <v>0</v>
      </c>
      <c r="K23" s="296">
        <v>0</v>
      </c>
      <c r="L23" s="136">
        <v>0</v>
      </c>
    </row>
    <row r="24" spans="1:12" ht="15.75" outlineLevel="2" thickBot="1" x14ac:dyDescent="0.3">
      <c r="A24" s="770"/>
      <c r="B24" s="771"/>
      <c r="C24" s="771"/>
      <c r="D24" s="70" t="s">
        <v>34</v>
      </c>
      <c r="E24" s="67">
        <f t="shared" si="2"/>
        <v>0</v>
      </c>
      <c r="F24" s="133">
        <v>0</v>
      </c>
      <c r="G24" s="134">
        <v>0</v>
      </c>
      <c r="H24" s="297">
        <v>0</v>
      </c>
      <c r="I24" s="297">
        <v>0</v>
      </c>
      <c r="J24" s="297">
        <v>0</v>
      </c>
      <c r="K24" s="297">
        <v>0</v>
      </c>
      <c r="L24" s="137">
        <v>0</v>
      </c>
    </row>
    <row r="25" spans="1:12" ht="15.75" outlineLevel="1" thickBot="1" x14ac:dyDescent="0.3">
      <c r="A25" s="17" t="s">
        <v>107</v>
      </c>
      <c r="B25" s="17"/>
      <c r="C25" s="17"/>
      <c r="D25" s="28"/>
      <c r="E25" s="143">
        <f t="shared" ref="E25:L25" si="3">SUM(E26:E55)</f>
        <v>3366526.8</v>
      </c>
      <c r="F25" s="144">
        <f t="shared" si="3"/>
        <v>387240</v>
      </c>
      <c r="G25" s="144">
        <f t="shared" si="3"/>
        <v>606270</v>
      </c>
      <c r="H25" s="298">
        <f t="shared" si="3"/>
        <v>173460</v>
      </c>
      <c r="I25" s="298">
        <f t="shared" si="3"/>
        <v>1091160</v>
      </c>
      <c r="J25" s="298">
        <f t="shared" si="3"/>
        <v>441436.80000000005</v>
      </c>
      <c r="K25" s="298">
        <f t="shared" si="3"/>
        <v>666960</v>
      </c>
      <c r="L25" s="145">
        <f t="shared" si="3"/>
        <v>0</v>
      </c>
    </row>
    <row r="26" spans="1:12" outlineLevel="2" x14ac:dyDescent="0.25">
      <c r="A26" s="770" t="s">
        <v>76</v>
      </c>
      <c r="B26" s="771" t="s">
        <v>73</v>
      </c>
      <c r="C26" s="771">
        <v>711003</v>
      </c>
      <c r="D26" s="68" t="s">
        <v>25</v>
      </c>
      <c r="E26" s="72">
        <f t="shared" ref="E26:E55" si="4">SUM(F26:L26)</f>
        <v>1221788.3999999999</v>
      </c>
      <c r="F26" s="120">
        <f>SUM('Rozpočet - vývoj Aplikácií'!AU6:AV9)</f>
        <v>387240</v>
      </c>
      <c r="G26" s="121">
        <f>SUM('Rozpočet - vývoj Aplikácií'!AU12:AV13)</f>
        <v>532350</v>
      </c>
      <c r="H26" s="299">
        <v>0</v>
      </c>
      <c r="I26" s="299">
        <v>0</v>
      </c>
      <c r="J26" s="299">
        <f>SUM('Rozpočet - vývoj Aplikácií'!AU30:AV30)/3+SUM('Rozpočet - vývoj Aplikácií'!AU31:AV35)</f>
        <v>79878.400000000009</v>
      </c>
      <c r="K26" s="299">
        <f>SUM('Rozpočet - vývoj Aplikácií'!AU53:AV57)/3</f>
        <v>222320</v>
      </c>
      <c r="L26" s="122">
        <v>0</v>
      </c>
    </row>
    <row r="27" spans="1:12" outlineLevel="2" x14ac:dyDescent="0.25">
      <c r="A27" s="770"/>
      <c r="B27" s="771"/>
      <c r="C27" s="771"/>
      <c r="D27" s="69" t="s">
        <v>26</v>
      </c>
      <c r="E27" s="73">
        <f t="shared" si="4"/>
        <v>1427244</v>
      </c>
      <c r="F27" s="123">
        <v>0</v>
      </c>
      <c r="G27" s="124">
        <f>SUM('Rozpočet - vývoj Aplikácií'!AU14:AV15)</f>
        <v>73920</v>
      </c>
      <c r="H27" s="300">
        <f>SUM('Rozpočet - vývoj Aplikácií'!AU18:AV21)</f>
        <v>173460</v>
      </c>
      <c r="I27" s="300">
        <f>SUM('Rozpočet - vývoj Aplikácií'!AU24:AV25)</f>
        <v>859320</v>
      </c>
      <c r="J27" s="300">
        <f>SUM('Rozpočet - vývoj Aplikácií'!AU30:AV30)/3+SUM('Rozpočet - vývoj Aplikácií'!AU36:AV40)</f>
        <v>98224</v>
      </c>
      <c r="K27" s="300">
        <f>SUM('Rozpočet - vývoj Aplikácií'!AU53:AV57)/3</f>
        <v>222320</v>
      </c>
      <c r="L27" s="125">
        <v>0</v>
      </c>
    </row>
    <row r="28" spans="1:12" outlineLevel="2" x14ac:dyDescent="0.25">
      <c r="A28" s="770"/>
      <c r="B28" s="771"/>
      <c r="C28" s="771"/>
      <c r="D28" s="69" t="s">
        <v>27</v>
      </c>
      <c r="E28" s="73">
        <f t="shared" si="4"/>
        <v>717494.4</v>
      </c>
      <c r="F28" s="123">
        <v>0</v>
      </c>
      <c r="G28" s="124">
        <v>0</v>
      </c>
      <c r="H28" s="300">
        <v>0</v>
      </c>
      <c r="I28" s="300">
        <f>SUM('Rozpočet - vývoj Aplikácií'!AU26:AV27)</f>
        <v>231840</v>
      </c>
      <c r="J28" s="300">
        <f>SUM('Rozpočet - vývoj Aplikácií'!AU30:AV30)/3+SUM('Rozpočet - vývoj Aplikácií'!AU41:AV50)</f>
        <v>263334.40000000002</v>
      </c>
      <c r="K28" s="300">
        <f>SUM('Rozpočet - vývoj Aplikácií'!AU53:AV57)/3</f>
        <v>222320</v>
      </c>
      <c r="L28" s="125">
        <v>0</v>
      </c>
    </row>
    <row r="29" spans="1:12" outlineLevel="2" x14ac:dyDescent="0.25">
      <c r="A29" s="770"/>
      <c r="B29" s="771"/>
      <c r="C29" s="771"/>
      <c r="D29" s="69" t="s">
        <v>28</v>
      </c>
      <c r="E29" s="73">
        <f t="shared" si="4"/>
        <v>0</v>
      </c>
      <c r="F29" s="123">
        <v>0</v>
      </c>
      <c r="G29" s="124">
        <v>0</v>
      </c>
      <c r="H29" s="300">
        <v>0</v>
      </c>
      <c r="I29" s="300">
        <v>0</v>
      </c>
      <c r="J29" s="300">
        <v>0</v>
      </c>
      <c r="K29" s="300">
        <v>0</v>
      </c>
      <c r="L29" s="125">
        <v>0</v>
      </c>
    </row>
    <row r="30" spans="1:12" outlineLevel="2" x14ac:dyDescent="0.25">
      <c r="A30" s="770"/>
      <c r="B30" s="771"/>
      <c r="C30" s="771"/>
      <c r="D30" s="69" t="s">
        <v>29</v>
      </c>
      <c r="E30" s="73">
        <f t="shared" si="4"/>
        <v>0</v>
      </c>
      <c r="F30" s="123">
        <v>0</v>
      </c>
      <c r="G30" s="124">
        <v>0</v>
      </c>
      <c r="H30" s="300">
        <v>0</v>
      </c>
      <c r="I30" s="300">
        <v>0</v>
      </c>
      <c r="J30" s="300">
        <v>0</v>
      </c>
      <c r="K30" s="300">
        <v>0</v>
      </c>
      <c r="L30" s="125">
        <v>0</v>
      </c>
    </row>
    <row r="31" spans="1:12" outlineLevel="2" x14ac:dyDescent="0.25">
      <c r="A31" s="770"/>
      <c r="B31" s="771"/>
      <c r="C31" s="771"/>
      <c r="D31" s="69" t="s">
        <v>30</v>
      </c>
      <c r="E31" s="73">
        <f t="shared" si="4"/>
        <v>0</v>
      </c>
      <c r="F31" s="123">
        <v>0</v>
      </c>
      <c r="G31" s="124">
        <v>0</v>
      </c>
      <c r="H31" s="300">
        <v>0</v>
      </c>
      <c r="I31" s="300">
        <v>0</v>
      </c>
      <c r="J31" s="300">
        <v>0</v>
      </c>
      <c r="K31" s="300">
        <v>0</v>
      </c>
      <c r="L31" s="125">
        <v>0</v>
      </c>
    </row>
    <row r="32" spans="1:12" outlineLevel="2" x14ac:dyDescent="0.25">
      <c r="A32" s="770"/>
      <c r="B32" s="771"/>
      <c r="C32" s="771"/>
      <c r="D32" s="69" t="s">
        <v>31</v>
      </c>
      <c r="E32" s="73">
        <f t="shared" si="4"/>
        <v>0</v>
      </c>
      <c r="F32" s="123">
        <v>0</v>
      </c>
      <c r="G32" s="124">
        <v>0</v>
      </c>
      <c r="H32" s="300">
        <v>0</v>
      </c>
      <c r="I32" s="300">
        <v>0</v>
      </c>
      <c r="J32" s="300">
        <v>0</v>
      </c>
      <c r="K32" s="300">
        <v>0</v>
      </c>
      <c r="L32" s="125">
        <v>0</v>
      </c>
    </row>
    <row r="33" spans="1:12" outlineLevel="2" x14ac:dyDescent="0.25">
      <c r="A33" s="770"/>
      <c r="B33" s="771"/>
      <c r="C33" s="771"/>
      <c r="D33" s="69" t="s">
        <v>32</v>
      </c>
      <c r="E33" s="73">
        <f t="shared" si="4"/>
        <v>0</v>
      </c>
      <c r="F33" s="123">
        <v>0</v>
      </c>
      <c r="G33" s="124">
        <v>0</v>
      </c>
      <c r="H33" s="300">
        <v>0</v>
      </c>
      <c r="I33" s="300">
        <v>0</v>
      </c>
      <c r="J33" s="300">
        <v>0</v>
      </c>
      <c r="K33" s="300">
        <v>0</v>
      </c>
      <c r="L33" s="125">
        <v>0</v>
      </c>
    </row>
    <row r="34" spans="1:12" outlineLevel="2" x14ac:dyDescent="0.25">
      <c r="A34" s="770"/>
      <c r="B34" s="771"/>
      <c r="C34" s="771"/>
      <c r="D34" s="69" t="s">
        <v>33</v>
      </c>
      <c r="E34" s="73">
        <f t="shared" si="4"/>
        <v>0</v>
      </c>
      <c r="F34" s="123">
        <v>0</v>
      </c>
      <c r="G34" s="124">
        <v>0</v>
      </c>
      <c r="H34" s="300">
        <v>0</v>
      </c>
      <c r="I34" s="300">
        <v>0</v>
      </c>
      <c r="J34" s="300">
        <v>0</v>
      </c>
      <c r="K34" s="300">
        <v>0</v>
      </c>
      <c r="L34" s="125">
        <v>0</v>
      </c>
    </row>
    <row r="35" spans="1:12" ht="15.75" outlineLevel="2" thickBot="1" x14ac:dyDescent="0.3">
      <c r="A35" s="770"/>
      <c r="B35" s="771"/>
      <c r="C35" s="771"/>
      <c r="D35" s="70" t="s">
        <v>34</v>
      </c>
      <c r="E35" s="74">
        <f t="shared" si="4"/>
        <v>0</v>
      </c>
      <c r="F35" s="126">
        <v>0</v>
      </c>
      <c r="G35" s="127">
        <v>0</v>
      </c>
      <c r="H35" s="301">
        <v>0</v>
      </c>
      <c r="I35" s="301">
        <v>0</v>
      </c>
      <c r="J35" s="301">
        <v>0</v>
      </c>
      <c r="K35" s="301">
        <v>0</v>
      </c>
      <c r="L35" s="128">
        <v>0</v>
      </c>
    </row>
    <row r="36" spans="1:12" outlineLevel="2" x14ac:dyDescent="0.25">
      <c r="A36" s="770" t="s">
        <v>76</v>
      </c>
      <c r="B36" s="771" t="s">
        <v>78</v>
      </c>
      <c r="C36" s="771">
        <v>633013</v>
      </c>
      <c r="D36" s="68" t="s">
        <v>25</v>
      </c>
      <c r="E36" s="73">
        <f t="shared" si="4"/>
        <v>0</v>
      </c>
      <c r="F36" s="120">
        <v>0</v>
      </c>
      <c r="G36" s="121">
        <v>0</v>
      </c>
      <c r="H36" s="299">
        <v>0</v>
      </c>
      <c r="I36" s="299">
        <v>0</v>
      </c>
      <c r="J36" s="299">
        <v>0</v>
      </c>
      <c r="K36" s="299">
        <v>0</v>
      </c>
      <c r="L36" s="122">
        <v>0</v>
      </c>
    </row>
    <row r="37" spans="1:12" outlineLevel="2" x14ac:dyDescent="0.25">
      <c r="A37" s="770"/>
      <c r="B37" s="771"/>
      <c r="C37" s="771"/>
      <c r="D37" s="69" t="s">
        <v>26</v>
      </c>
      <c r="E37" s="73">
        <f t="shared" si="4"/>
        <v>0</v>
      </c>
      <c r="F37" s="123">
        <v>0</v>
      </c>
      <c r="G37" s="124">
        <v>0</v>
      </c>
      <c r="H37" s="300">
        <v>0</v>
      </c>
      <c r="I37" s="300">
        <v>0</v>
      </c>
      <c r="J37" s="300">
        <v>0</v>
      </c>
      <c r="K37" s="300">
        <v>0</v>
      </c>
      <c r="L37" s="125">
        <v>0</v>
      </c>
    </row>
    <row r="38" spans="1:12" outlineLevel="2" x14ac:dyDescent="0.25">
      <c r="A38" s="770"/>
      <c r="B38" s="771"/>
      <c r="C38" s="771"/>
      <c r="D38" s="69" t="s">
        <v>27</v>
      </c>
      <c r="E38" s="73">
        <f t="shared" si="4"/>
        <v>0</v>
      </c>
      <c r="F38" s="123">
        <v>0</v>
      </c>
      <c r="G38" s="124">
        <v>0</v>
      </c>
      <c r="H38" s="300">
        <v>0</v>
      </c>
      <c r="I38" s="300">
        <v>0</v>
      </c>
      <c r="J38" s="300">
        <v>0</v>
      </c>
      <c r="K38" s="300">
        <v>0</v>
      </c>
      <c r="L38" s="125">
        <v>0</v>
      </c>
    </row>
    <row r="39" spans="1:12" outlineLevel="2" x14ac:dyDescent="0.25">
      <c r="A39" s="770"/>
      <c r="B39" s="771"/>
      <c r="C39" s="771"/>
      <c r="D39" s="69" t="s">
        <v>28</v>
      </c>
      <c r="E39" s="73">
        <f t="shared" si="4"/>
        <v>0</v>
      </c>
      <c r="F39" s="123">
        <v>0</v>
      </c>
      <c r="G39" s="124">
        <v>0</v>
      </c>
      <c r="H39" s="300">
        <v>0</v>
      </c>
      <c r="I39" s="300">
        <v>0</v>
      </c>
      <c r="J39" s="300">
        <v>0</v>
      </c>
      <c r="K39" s="300">
        <v>0</v>
      </c>
      <c r="L39" s="125">
        <v>0</v>
      </c>
    </row>
    <row r="40" spans="1:12" outlineLevel="2" x14ac:dyDescent="0.25">
      <c r="A40" s="770"/>
      <c r="B40" s="771"/>
      <c r="C40" s="771"/>
      <c r="D40" s="69" t="s">
        <v>29</v>
      </c>
      <c r="E40" s="73">
        <f t="shared" si="4"/>
        <v>0</v>
      </c>
      <c r="F40" s="123">
        <v>0</v>
      </c>
      <c r="G40" s="124">
        <v>0</v>
      </c>
      <c r="H40" s="300">
        <v>0</v>
      </c>
      <c r="I40" s="300">
        <v>0</v>
      </c>
      <c r="J40" s="300">
        <v>0</v>
      </c>
      <c r="K40" s="300">
        <v>0</v>
      </c>
      <c r="L40" s="125">
        <v>0</v>
      </c>
    </row>
    <row r="41" spans="1:12" outlineLevel="2" x14ac:dyDescent="0.25">
      <c r="A41" s="770"/>
      <c r="B41" s="771"/>
      <c r="C41" s="771"/>
      <c r="D41" s="69" t="s">
        <v>30</v>
      </c>
      <c r="E41" s="73">
        <f t="shared" si="4"/>
        <v>0</v>
      </c>
      <c r="F41" s="123">
        <v>0</v>
      </c>
      <c r="G41" s="124">
        <v>0</v>
      </c>
      <c r="H41" s="300">
        <v>0</v>
      </c>
      <c r="I41" s="300">
        <v>0</v>
      </c>
      <c r="J41" s="300">
        <v>0</v>
      </c>
      <c r="K41" s="300">
        <v>0</v>
      </c>
      <c r="L41" s="125">
        <v>0</v>
      </c>
    </row>
    <row r="42" spans="1:12" outlineLevel="2" x14ac:dyDescent="0.25">
      <c r="A42" s="770"/>
      <c r="B42" s="771"/>
      <c r="C42" s="771"/>
      <c r="D42" s="69" t="s">
        <v>31</v>
      </c>
      <c r="E42" s="73">
        <f t="shared" si="4"/>
        <v>0</v>
      </c>
      <c r="F42" s="123">
        <v>0</v>
      </c>
      <c r="G42" s="124">
        <v>0</v>
      </c>
      <c r="H42" s="300">
        <v>0</v>
      </c>
      <c r="I42" s="300">
        <v>0</v>
      </c>
      <c r="J42" s="300">
        <v>0</v>
      </c>
      <c r="K42" s="300">
        <v>0</v>
      </c>
      <c r="L42" s="125">
        <v>0</v>
      </c>
    </row>
    <row r="43" spans="1:12" outlineLevel="2" x14ac:dyDescent="0.25">
      <c r="A43" s="770"/>
      <c r="B43" s="771"/>
      <c r="C43" s="771"/>
      <c r="D43" s="69" t="s">
        <v>32</v>
      </c>
      <c r="E43" s="73">
        <f t="shared" si="4"/>
        <v>0</v>
      </c>
      <c r="F43" s="123">
        <v>0</v>
      </c>
      <c r="G43" s="124">
        <v>0</v>
      </c>
      <c r="H43" s="300">
        <v>0</v>
      </c>
      <c r="I43" s="300">
        <v>0</v>
      </c>
      <c r="J43" s="300">
        <v>0</v>
      </c>
      <c r="K43" s="300">
        <v>0</v>
      </c>
      <c r="L43" s="125">
        <v>0</v>
      </c>
    </row>
    <row r="44" spans="1:12" outlineLevel="2" x14ac:dyDescent="0.25">
      <c r="A44" s="770"/>
      <c r="B44" s="771"/>
      <c r="C44" s="771"/>
      <c r="D44" s="69" t="s">
        <v>33</v>
      </c>
      <c r="E44" s="73">
        <f t="shared" si="4"/>
        <v>0</v>
      </c>
      <c r="F44" s="123">
        <v>0</v>
      </c>
      <c r="G44" s="124">
        <v>0</v>
      </c>
      <c r="H44" s="300">
        <v>0</v>
      </c>
      <c r="I44" s="300">
        <v>0</v>
      </c>
      <c r="J44" s="300">
        <v>0</v>
      </c>
      <c r="K44" s="300">
        <v>0</v>
      </c>
      <c r="L44" s="125">
        <v>0</v>
      </c>
    </row>
    <row r="45" spans="1:12" ht="15.75" outlineLevel="2" thickBot="1" x14ac:dyDescent="0.3">
      <c r="A45" s="770"/>
      <c r="B45" s="771"/>
      <c r="C45" s="771"/>
      <c r="D45" s="70" t="s">
        <v>34</v>
      </c>
      <c r="E45" s="74">
        <f t="shared" si="4"/>
        <v>0</v>
      </c>
      <c r="F45" s="126">
        <v>0</v>
      </c>
      <c r="G45" s="127">
        <v>0</v>
      </c>
      <c r="H45" s="301">
        <v>0</v>
      </c>
      <c r="I45" s="301">
        <v>0</v>
      </c>
      <c r="J45" s="301">
        <v>0</v>
      </c>
      <c r="K45" s="301">
        <v>0</v>
      </c>
      <c r="L45" s="128">
        <v>0</v>
      </c>
    </row>
    <row r="46" spans="1:12" outlineLevel="2" x14ac:dyDescent="0.25">
      <c r="A46" s="770" t="s">
        <v>77</v>
      </c>
      <c r="B46" s="771" t="s">
        <v>78</v>
      </c>
      <c r="C46" s="771">
        <v>637001</v>
      </c>
      <c r="D46" s="68" t="s">
        <v>25</v>
      </c>
      <c r="E46" s="73">
        <f t="shared" si="4"/>
        <v>0</v>
      </c>
      <c r="F46" s="120">
        <v>0</v>
      </c>
      <c r="G46" s="121">
        <v>0</v>
      </c>
      <c r="H46" s="299">
        <v>0</v>
      </c>
      <c r="I46" s="299">
        <v>0</v>
      </c>
      <c r="J46" s="299">
        <v>0</v>
      </c>
      <c r="K46" s="299">
        <v>0</v>
      </c>
      <c r="L46" s="122">
        <v>0</v>
      </c>
    </row>
    <row r="47" spans="1:12" outlineLevel="2" x14ac:dyDescent="0.25">
      <c r="A47" s="770"/>
      <c r="B47" s="771"/>
      <c r="C47" s="771"/>
      <c r="D47" s="69" t="s">
        <v>26</v>
      </c>
      <c r="E47" s="73">
        <f t="shared" si="4"/>
        <v>0</v>
      </c>
      <c r="F47" s="123">
        <v>0</v>
      </c>
      <c r="G47" s="124">
        <v>0</v>
      </c>
      <c r="H47" s="300">
        <v>0</v>
      </c>
      <c r="I47" s="300">
        <v>0</v>
      </c>
      <c r="J47" s="300">
        <v>0</v>
      </c>
      <c r="K47" s="300">
        <v>0</v>
      </c>
      <c r="L47" s="125">
        <v>0</v>
      </c>
    </row>
    <row r="48" spans="1:12" outlineLevel="2" x14ac:dyDescent="0.25">
      <c r="A48" s="770"/>
      <c r="B48" s="771"/>
      <c r="C48" s="771"/>
      <c r="D48" s="69" t="s">
        <v>27</v>
      </c>
      <c r="E48" s="73">
        <f t="shared" si="4"/>
        <v>0</v>
      </c>
      <c r="F48" s="123">
        <v>0</v>
      </c>
      <c r="G48" s="124">
        <v>0</v>
      </c>
      <c r="H48" s="300">
        <v>0</v>
      </c>
      <c r="I48" s="300">
        <v>0</v>
      </c>
      <c r="J48" s="300">
        <v>0</v>
      </c>
      <c r="K48" s="300">
        <v>0</v>
      </c>
      <c r="L48" s="125">
        <v>0</v>
      </c>
    </row>
    <row r="49" spans="1:12" outlineLevel="2" x14ac:dyDescent="0.25">
      <c r="A49" s="770"/>
      <c r="B49" s="771"/>
      <c r="C49" s="771"/>
      <c r="D49" s="69" t="s">
        <v>28</v>
      </c>
      <c r="E49" s="73">
        <f t="shared" si="4"/>
        <v>0</v>
      </c>
      <c r="F49" s="123">
        <v>0</v>
      </c>
      <c r="G49" s="124">
        <v>0</v>
      </c>
      <c r="H49" s="300">
        <v>0</v>
      </c>
      <c r="I49" s="300">
        <v>0</v>
      </c>
      <c r="J49" s="300">
        <v>0</v>
      </c>
      <c r="K49" s="300">
        <v>0</v>
      </c>
      <c r="L49" s="125">
        <v>0</v>
      </c>
    </row>
    <row r="50" spans="1:12" outlineLevel="2" x14ac:dyDescent="0.25">
      <c r="A50" s="770"/>
      <c r="B50" s="771"/>
      <c r="C50" s="771"/>
      <c r="D50" s="69" t="s">
        <v>29</v>
      </c>
      <c r="E50" s="73">
        <f t="shared" si="4"/>
        <v>0</v>
      </c>
      <c r="F50" s="123">
        <v>0</v>
      </c>
      <c r="G50" s="124">
        <v>0</v>
      </c>
      <c r="H50" s="300">
        <v>0</v>
      </c>
      <c r="I50" s="300">
        <v>0</v>
      </c>
      <c r="J50" s="300">
        <v>0</v>
      </c>
      <c r="K50" s="300">
        <v>0</v>
      </c>
      <c r="L50" s="125">
        <v>0</v>
      </c>
    </row>
    <row r="51" spans="1:12" outlineLevel="2" x14ac:dyDescent="0.25">
      <c r="A51" s="770"/>
      <c r="B51" s="771"/>
      <c r="C51" s="771"/>
      <c r="D51" s="69" t="s">
        <v>30</v>
      </c>
      <c r="E51" s="73">
        <f t="shared" si="4"/>
        <v>0</v>
      </c>
      <c r="F51" s="123">
        <v>0</v>
      </c>
      <c r="G51" s="124">
        <v>0</v>
      </c>
      <c r="H51" s="300">
        <v>0</v>
      </c>
      <c r="I51" s="300">
        <v>0</v>
      </c>
      <c r="J51" s="300">
        <v>0</v>
      </c>
      <c r="K51" s="300">
        <v>0</v>
      </c>
      <c r="L51" s="125">
        <v>0</v>
      </c>
    </row>
    <row r="52" spans="1:12" outlineLevel="2" x14ac:dyDescent="0.25">
      <c r="A52" s="770"/>
      <c r="B52" s="771"/>
      <c r="C52" s="771"/>
      <c r="D52" s="69" t="s">
        <v>31</v>
      </c>
      <c r="E52" s="73">
        <f t="shared" si="4"/>
        <v>0</v>
      </c>
      <c r="F52" s="123">
        <v>0</v>
      </c>
      <c r="G52" s="124">
        <v>0</v>
      </c>
      <c r="H52" s="300">
        <v>0</v>
      </c>
      <c r="I52" s="300">
        <v>0</v>
      </c>
      <c r="J52" s="300">
        <v>0</v>
      </c>
      <c r="K52" s="300">
        <v>0</v>
      </c>
      <c r="L52" s="125">
        <v>0</v>
      </c>
    </row>
    <row r="53" spans="1:12" outlineLevel="2" x14ac:dyDescent="0.25">
      <c r="A53" s="770"/>
      <c r="B53" s="771"/>
      <c r="C53" s="771"/>
      <c r="D53" s="69" t="s">
        <v>32</v>
      </c>
      <c r="E53" s="73">
        <f t="shared" si="4"/>
        <v>0</v>
      </c>
      <c r="F53" s="123">
        <v>0</v>
      </c>
      <c r="G53" s="124">
        <v>0</v>
      </c>
      <c r="H53" s="300">
        <v>0</v>
      </c>
      <c r="I53" s="300">
        <v>0</v>
      </c>
      <c r="J53" s="300">
        <v>0</v>
      </c>
      <c r="K53" s="300">
        <v>0</v>
      </c>
      <c r="L53" s="125">
        <v>0</v>
      </c>
    </row>
    <row r="54" spans="1:12" outlineLevel="2" x14ac:dyDescent="0.25">
      <c r="A54" s="770"/>
      <c r="B54" s="771"/>
      <c r="C54" s="771"/>
      <c r="D54" s="69" t="s">
        <v>33</v>
      </c>
      <c r="E54" s="73">
        <f t="shared" si="4"/>
        <v>0</v>
      </c>
      <c r="F54" s="123">
        <v>0</v>
      </c>
      <c r="G54" s="124">
        <v>0</v>
      </c>
      <c r="H54" s="300">
        <v>0</v>
      </c>
      <c r="I54" s="300">
        <v>0</v>
      </c>
      <c r="J54" s="300">
        <v>0</v>
      </c>
      <c r="K54" s="300">
        <v>0</v>
      </c>
      <c r="L54" s="125">
        <v>0</v>
      </c>
    </row>
    <row r="55" spans="1:12" ht="15.75" outlineLevel="2" thickBot="1" x14ac:dyDescent="0.3">
      <c r="A55" s="770"/>
      <c r="B55" s="771"/>
      <c r="C55" s="771"/>
      <c r="D55" s="69" t="s">
        <v>34</v>
      </c>
      <c r="E55" s="74">
        <f t="shared" si="4"/>
        <v>0</v>
      </c>
      <c r="F55" s="126">
        <v>0</v>
      </c>
      <c r="G55" s="127">
        <v>0</v>
      </c>
      <c r="H55" s="301">
        <v>0</v>
      </c>
      <c r="I55" s="301">
        <v>0</v>
      </c>
      <c r="J55" s="301">
        <v>0</v>
      </c>
      <c r="K55" s="301">
        <v>0</v>
      </c>
      <c r="L55" s="128">
        <v>0</v>
      </c>
    </row>
    <row r="56" spans="1:12" ht="15.75" thickBot="1" x14ac:dyDescent="0.3">
      <c r="A56" s="768" t="s">
        <v>79</v>
      </c>
      <c r="B56" s="769"/>
      <c r="C56" s="769"/>
      <c r="D56" s="82"/>
      <c r="E56" s="78">
        <f t="shared" ref="E56:L56" si="5">E57+E78</f>
        <v>0</v>
      </c>
      <c r="F56" s="79">
        <f t="shared" si="5"/>
        <v>0</v>
      </c>
      <c r="G56" s="79">
        <f t="shared" si="5"/>
        <v>0</v>
      </c>
      <c r="H56" s="294">
        <f t="shared" si="5"/>
        <v>0</v>
      </c>
      <c r="I56" s="294">
        <f t="shared" si="5"/>
        <v>0</v>
      </c>
      <c r="J56" s="294">
        <f t="shared" ref="J56:K56" si="6">J57+J78</f>
        <v>0</v>
      </c>
      <c r="K56" s="294">
        <f t="shared" si="6"/>
        <v>0</v>
      </c>
      <c r="L56" s="80">
        <f t="shared" si="5"/>
        <v>0</v>
      </c>
    </row>
    <row r="57" spans="1:12" ht="15.75" outlineLevel="1" thickBot="1" x14ac:dyDescent="0.3">
      <c r="A57" s="17" t="s">
        <v>106</v>
      </c>
      <c r="B57" s="17"/>
      <c r="C57" s="17"/>
      <c r="D57" s="28"/>
      <c r="E57" s="138">
        <f t="shared" ref="E57:L57" si="7">SUM(E58:E77)</f>
        <v>0</v>
      </c>
      <c r="F57" s="139">
        <f t="shared" si="7"/>
        <v>0</v>
      </c>
      <c r="G57" s="139">
        <f t="shared" si="7"/>
        <v>0</v>
      </c>
      <c r="H57" s="302">
        <f t="shared" si="7"/>
        <v>0</v>
      </c>
      <c r="I57" s="302">
        <f t="shared" si="7"/>
        <v>0</v>
      </c>
      <c r="J57" s="302">
        <f t="shared" ref="J57:K57" si="8">SUM(J58:J77)</f>
        <v>0</v>
      </c>
      <c r="K57" s="302">
        <f t="shared" si="8"/>
        <v>0</v>
      </c>
      <c r="L57" s="36">
        <f t="shared" si="7"/>
        <v>0</v>
      </c>
    </row>
    <row r="58" spans="1:12" outlineLevel="2" x14ac:dyDescent="0.25">
      <c r="A58" s="770" t="s">
        <v>80</v>
      </c>
      <c r="B58" s="771" t="s">
        <v>81</v>
      </c>
      <c r="C58" s="771">
        <v>635009</v>
      </c>
      <c r="D58" s="68" t="s">
        <v>25</v>
      </c>
      <c r="E58" s="65">
        <f t="shared" ref="E58:E77" si="9">SUM(F58:L58)</f>
        <v>0</v>
      </c>
      <c r="F58" s="129">
        <v>0</v>
      </c>
      <c r="G58" s="130">
        <v>0</v>
      </c>
      <c r="H58" s="295">
        <v>0</v>
      </c>
      <c r="I58" s="295">
        <v>0</v>
      </c>
      <c r="J58" s="295">
        <v>0</v>
      </c>
      <c r="K58" s="295">
        <v>0</v>
      </c>
      <c r="L58" s="135">
        <v>0</v>
      </c>
    </row>
    <row r="59" spans="1:12" outlineLevel="2" x14ac:dyDescent="0.25">
      <c r="A59" s="770"/>
      <c r="B59" s="771"/>
      <c r="C59" s="771"/>
      <c r="D59" s="69" t="s">
        <v>26</v>
      </c>
      <c r="E59" s="66">
        <f t="shared" si="9"/>
        <v>0</v>
      </c>
      <c r="F59" s="131">
        <v>0</v>
      </c>
      <c r="G59" s="132">
        <v>0</v>
      </c>
      <c r="H59" s="296">
        <v>0</v>
      </c>
      <c r="I59" s="296">
        <v>0</v>
      </c>
      <c r="J59" s="296">
        <v>0</v>
      </c>
      <c r="K59" s="296">
        <v>0</v>
      </c>
      <c r="L59" s="136">
        <v>0</v>
      </c>
    </row>
    <row r="60" spans="1:12" outlineLevel="2" x14ac:dyDescent="0.25">
      <c r="A60" s="770"/>
      <c r="B60" s="771"/>
      <c r="C60" s="771"/>
      <c r="D60" s="69" t="s">
        <v>27</v>
      </c>
      <c r="E60" s="66">
        <f t="shared" si="9"/>
        <v>0</v>
      </c>
      <c r="F60" s="131">
        <v>0</v>
      </c>
      <c r="G60" s="132">
        <v>0</v>
      </c>
      <c r="H60" s="296">
        <v>0</v>
      </c>
      <c r="I60" s="296">
        <v>0</v>
      </c>
      <c r="J60" s="296">
        <v>0</v>
      </c>
      <c r="K60" s="296">
        <v>0</v>
      </c>
      <c r="L60" s="136">
        <v>0</v>
      </c>
    </row>
    <row r="61" spans="1:12" outlineLevel="2" x14ac:dyDescent="0.25">
      <c r="A61" s="770"/>
      <c r="B61" s="771"/>
      <c r="C61" s="771"/>
      <c r="D61" s="69" t="s">
        <v>28</v>
      </c>
      <c r="E61" s="66">
        <f t="shared" si="9"/>
        <v>0</v>
      </c>
      <c r="F61" s="131">
        <v>0</v>
      </c>
      <c r="G61" s="132">
        <v>0</v>
      </c>
      <c r="H61" s="296">
        <v>0</v>
      </c>
      <c r="I61" s="296">
        <v>0</v>
      </c>
      <c r="J61" s="296">
        <v>0</v>
      </c>
      <c r="K61" s="296">
        <v>0</v>
      </c>
      <c r="L61" s="136">
        <v>0</v>
      </c>
    </row>
    <row r="62" spans="1:12" outlineLevel="2" x14ac:dyDescent="0.25">
      <c r="A62" s="770"/>
      <c r="B62" s="771"/>
      <c r="C62" s="771"/>
      <c r="D62" s="69" t="s">
        <v>29</v>
      </c>
      <c r="E62" s="66">
        <f t="shared" si="9"/>
        <v>0</v>
      </c>
      <c r="F62" s="131">
        <v>0</v>
      </c>
      <c r="G62" s="132">
        <v>0</v>
      </c>
      <c r="H62" s="296">
        <v>0</v>
      </c>
      <c r="I62" s="296">
        <v>0</v>
      </c>
      <c r="J62" s="296">
        <v>0</v>
      </c>
      <c r="K62" s="296">
        <v>0</v>
      </c>
      <c r="L62" s="136">
        <v>0</v>
      </c>
    </row>
    <row r="63" spans="1:12" outlineLevel="2" x14ac:dyDescent="0.25">
      <c r="A63" s="770"/>
      <c r="B63" s="771"/>
      <c r="C63" s="771"/>
      <c r="D63" s="69" t="s">
        <v>30</v>
      </c>
      <c r="E63" s="66">
        <f t="shared" si="9"/>
        <v>0</v>
      </c>
      <c r="F63" s="131">
        <v>0</v>
      </c>
      <c r="G63" s="132">
        <v>0</v>
      </c>
      <c r="H63" s="296">
        <v>0</v>
      </c>
      <c r="I63" s="296">
        <v>0</v>
      </c>
      <c r="J63" s="296">
        <v>0</v>
      </c>
      <c r="K63" s="296">
        <v>0</v>
      </c>
      <c r="L63" s="136">
        <v>0</v>
      </c>
    </row>
    <row r="64" spans="1:12" outlineLevel="2" x14ac:dyDescent="0.25">
      <c r="A64" s="770"/>
      <c r="B64" s="771"/>
      <c r="C64" s="771"/>
      <c r="D64" s="69" t="s">
        <v>31</v>
      </c>
      <c r="E64" s="66">
        <f t="shared" si="9"/>
        <v>0</v>
      </c>
      <c r="F64" s="131">
        <v>0</v>
      </c>
      <c r="G64" s="132">
        <v>0</v>
      </c>
      <c r="H64" s="296">
        <v>0</v>
      </c>
      <c r="I64" s="296">
        <v>0</v>
      </c>
      <c r="J64" s="296">
        <v>0</v>
      </c>
      <c r="K64" s="296">
        <v>0</v>
      </c>
      <c r="L64" s="136">
        <v>0</v>
      </c>
    </row>
    <row r="65" spans="1:12" outlineLevel="2" x14ac:dyDescent="0.25">
      <c r="A65" s="770"/>
      <c r="B65" s="771"/>
      <c r="C65" s="771"/>
      <c r="D65" s="69" t="s">
        <v>32</v>
      </c>
      <c r="E65" s="66">
        <f t="shared" si="9"/>
        <v>0</v>
      </c>
      <c r="F65" s="131">
        <v>0</v>
      </c>
      <c r="G65" s="132">
        <v>0</v>
      </c>
      <c r="H65" s="296">
        <v>0</v>
      </c>
      <c r="I65" s="296">
        <v>0</v>
      </c>
      <c r="J65" s="296">
        <v>0</v>
      </c>
      <c r="K65" s="296">
        <v>0</v>
      </c>
      <c r="L65" s="136">
        <v>0</v>
      </c>
    </row>
    <row r="66" spans="1:12" outlineLevel="2" x14ac:dyDescent="0.25">
      <c r="A66" s="770"/>
      <c r="B66" s="771"/>
      <c r="C66" s="771"/>
      <c r="D66" s="69" t="s">
        <v>33</v>
      </c>
      <c r="E66" s="66">
        <f t="shared" si="9"/>
        <v>0</v>
      </c>
      <c r="F66" s="131">
        <v>0</v>
      </c>
      <c r="G66" s="132">
        <v>0</v>
      </c>
      <c r="H66" s="296">
        <v>0</v>
      </c>
      <c r="I66" s="296">
        <v>0</v>
      </c>
      <c r="J66" s="296">
        <v>0</v>
      </c>
      <c r="K66" s="296">
        <v>0</v>
      </c>
      <c r="L66" s="136">
        <v>0</v>
      </c>
    </row>
    <row r="67" spans="1:12" ht="15.75" outlineLevel="2" thickBot="1" x14ac:dyDescent="0.3">
      <c r="A67" s="770"/>
      <c r="B67" s="771"/>
      <c r="C67" s="771"/>
      <c r="D67" s="70" t="s">
        <v>34</v>
      </c>
      <c r="E67" s="67">
        <f t="shared" si="9"/>
        <v>0</v>
      </c>
      <c r="F67" s="133">
        <v>0</v>
      </c>
      <c r="G67" s="134">
        <v>0</v>
      </c>
      <c r="H67" s="297">
        <v>0</v>
      </c>
      <c r="I67" s="297">
        <v>0</v>
      </c>
      <c r="J67" s="297">
        <v>0</v>
      </c>
      <c r="K67" s="297">
        <v>0</v>
      </c>
      <c r="L67" s="137">
        <v>0</v>
      </c>
    </row>
    <row r="68" spans="1:12" outlineLevel="2" x14ac:dyDescent="0.25">
      <c r="A68" s="770" t="s">
        <v>82</v>
      </c>
      <c r="B68" s="771" t="s">
        <v>73</v>
      </c>
      <c r="C68" s="771">
        <v>718006</v>
      </c>
      <c r="D68" s="68" t="s">
        <v>25</v>
      </c>
      <c r="E68" s="66">
        <f t="shared" si="9"/>
        <v>0</v>
      </c>
      <c r="F68" s="129">
        <v>0</v>
      </c>
      <c r="G68" s="130">
        <v>0</v>
      </c>
      <c r="H68" s="295">
        <v>0</v>
      </c>
      <c r="I68" s="295">
        <v>0</v>
      </c>
      <c r="J68" s="295">
        <v>0</v>
      </c>
      <c r="K68" s="295">
        <v>0</v>
      </c>
      <c r="L68" s="135">
        <v>0</v>
      </c>
    </row>
    <row r="69" spans="1:12" outlineLevel="2" x14ac:dyDescent="0.25">
      <c r="A69" s="770"/>
      <c r="B69" s="771"/>
      <c r="C69" s="771"/>
      <c r="D69" s="69" t="s">
        <v>26</v>
      </c>
      <c r="E69" s="66">
        <f t="shared" si="9"/>
        <v>0</v>
      </c>
      <c r="F69" s="131">
        <v>0</v>
      </c>
      <c r="G69" s="132">
        <v>0</v>
      </c>
      <c r="H69" s="296">
        <v>0</v>
      </c>
      <c r="I69" s="296">
        <v>0</v>
      </c>
      <c r="J69" s="296">
        <v>0</v>
      </c>
      <c r="K69" s="296">
        <v>0</v>
      </c>
      <c r="L69" s="136">
        <v>0</v>
      </c>
    </row>
    <row r="70" spans="1:12" outlineLevel="2" x14ac:dyDescent="0.25">
      <c r="A70" s="770"/>
      <c r="B70" s="771"/>
      <c r="C70" s="771"/>
      <c r="D70" s="69" t="s">
        <v>27</v>
      </c>
      <c r="E70" s="66">
        <f t="shared" si="9"/>
        <v>0</v>
      </c>
      <c r="F70" s="131">
        <v>0</v>
      </c>
      <c r="G70" s="132">
        <v>0</v>
      </c>
      <c r="H70" s="296">
        <v>0</v>
      </c>
      <c r="I70" s="296">
        <v>0</v>
      </c>
      <c r="J70" s="296">
        <v>0</v>
      </c>
      <c r="K70" s="296">
        <v>0</v>
      </c>
      <c r="L70" s="136">
        <v>0</v>
      </c>
    </row>
    <row r="71" spans="1:12" outlineLevel="2" x14ac:dyDescent="0.25">
      <c r="A71" s="770"/>
      <c r="B71" s="771"/>
      <c r="C71" s="771"/>
      <c r="D71" s="69" t="s">
        <v>28</v>
      </c>
      <c r="E71" s="66">
        <f t="shared" si="9"/>
        <v>0</v>
      </c>
      <c r="F71" s="131">
        <v>0</v>
      </c>
      <c r="G71" s="132">
        <v>0</v>
      </c>
      <c r="H71" s="296">
        <v>0</v>
      </c>
      <c r="I71" s="296">
        <v>0</v>
      </c>
      <c r="J71" s="296">
        <v>0</v>
      </c>
      <c r="K71" s="296">
        <v>0</v>
      </c>
      <c r="L71" s="136">
        <v>0</v>
      </c>
    </row>
    <row r="72" spans="1:12" outlineLevel="2" x14ac:dyDescent="0.25">
      <c r="A72" s="770"/>
      <c r="B72" s="771"/>
      <c r="C72" s="771"/>
      <c r="D72" s="69" t="s">
        <v>29</v>
      </c>
      <c r="E72" s="66">
        <f t="shared" si="9"/>
        <v>0</v>
      </c>
      <c r="F72" s="131">
        <v>0</v>
      </c>
      <c r="G72" s="132">
        <v>0</v>
      </c>
      <c r="H72" s="296">
        <v>0</v>
      </c>
      <c r="I72" s="296">
        <v>0</v>
      </c>
      <c r="J72" s="296">
        <v>0</v>
      </c>
      <c r="K72" s="296">
        <v>0</v>
      </c>
      <c r="L72" s="136">
        <v>0</v>
      </c>
    </row>
    <row r="73" spans="1:12" outlineLevel="2" x14ac:dyDescent="0.25">
      <c r="A73" s="770"/>
      <c r="B73" s="771"/>
      <c r="C73" s="771"/>
      <c r="D73" s="69" t="s">
        <v>30</v>
      </c>
      <c r="E73" s="66">
        <f t="shared" si="9"/>
        <v>0</v>
      </c>
      <c r="F73" s="131">
        <v>0</v>
      </c>
      <c r="G73" s="132">
        <v>0</v>
      </c>
      <c r="H73" s="296">
        <v>0</v>
      </c>
      <c r="I73" s="296">
        <v>0</v>
      </c>
      <c r="J73" s="296">
        <v>0</v>
      </c>
      <c r="K73" s="296">
        <v>0</v>
      </c>
      <c r="L73" s="136">
        <v>0</v>
      </c>
    </row>
    <row r="74" spans="1:12" outlineLevel="2" x14ac:dyDescent="0.25">
      <c r="A74" s="770"/>
      <c r="B74" s="771"/>
      <c r="C74" s="771"/>
      <c r="D74" s="69" t="s">
        <v>31</v>
      </c>
      <c r="E74" s="66">
        <f t="shared" si="9"/>
        <v>0</v>
      </c>
      <c r="F74" s="131">
        <v>0</v>
      </c>
      <c r="G74" s="132">
        <v>0</v>
      </c>
      <c r="H74" s="296">
        <v>0</v>
      </c>
      <c r="I74" s="296">
        <v>0</v>
      </c>
      <c r="J74" s="296">
        <v>0</v>
      </c>
      <c r="K74" s="296">
        <v>0</v>
      </c>
      <c r="L74" s="136">
        <v>0</v>
      </c>
    </row>
    <row r="75" spans="1:12" outlineLevel="2" x14ac:dyDescent="0.25">
      <c r="A75" s="770"/>
      <c r="B75" s="771"/>
      <c r="C75" s="771"/>
      <c r="D75" s="69" t="s">
        <v>32</v>
      </c>
      <c r="E75" s="66">
        <f t="shared" si="9"/>
        <v>0</v>
      </c>
      <c r="F75" s="131">
        <v>0</v>
      </c>
      <c r="G75" s="132">
        <v>0</v>
      </c>
      <c r="H75" s="296">
        <v>0</v>
      </c>
      <c r="I75" s="296">
        <v>0</v>
      </c>
      <c r="J75" s="296">
        <v>0</v>
      </c>
      <c r="K75" s="296">
        <v>0</v>
      </c>
      <c r="L75" s="136">
        <v>0</v>
      </c>
    </row>
    <row r="76" spans="1:12" outlineLevel="2" x14ac:dyDescent="0.25">
      <c r="A76" s="770"/>
      <c r="B76" s="771"/>
      <c r="C76" s="771"/>
      <c r="D76" s="69" t="s">
        <v>33</v>
      </c>
      <c r="E76" s="66">
        <f t="shared" si="9"/>
        <v>0</v>
      </c>
      <c r="F76" s="131">
        <v>0</v>
      </c>
      <c r="G76" s="132">
        <v>0</v>
      </c>
      <c r="H76" s="296">
        <v>0</v>
      </c>
      <c r="I76" s="296">
        <v>0</v>
      </c>
      <c r="J76" s="296">
        <v>0</v>
      </c>
      <c r="K76" s="296">
        <v>0</v>
      </c>
      <c r="L76" s="136">
        <v>0</v>
      </c>
    </row>
    <row r="77" spans="1:12" ht="15.75" outlineLevel="2" thickBot="1" x14ac:dyDescent="0.3">
      <c r="A77" s="770"/>
      <c r="B77" s="771"/>
      <c r="C77" s="771"/>
      <c r="D77" s="70" t="s">
        <v>34</v>
      </c>
      <c r="E77" s="67">
        <f t="shared" si="9"/>
        <v>0</v>
      </c>
      <c r="F77" s="133">
        <v>0</v>
      </c>
      <c r="G77" s="134">
        <v>0</v>
      </c>
      <c r="H77" s="297">
        <v>0</v>
      </c>
      <c r="I77" s="297">
        <v>0</v>
      </c>
      <c r="J77" s="297">
        <v>0</v>
      </c>
      <c r="K77" s="297">
        <v>0</v>
      </c>
      <c r="L77" s="137">
        <v>0</v>
      </c>
    </row>
    <row r="78" spans="1:12" ht="15.75" outlineLevel="1" thickBot="1" x14ac:dyDescent="0.3">
      <c r="A78" s="17" t="s">
        <v>107</v>
      </c>
      <c r="B78" s="17"/>
      <c r="C78" s="17"/>
      <c r="D78" s="28"/>
      <c r="E78" s="140">
        <f t="shared" ref="E78:L78" si="10">SUM(E79:E128)</f>
        <v>0</v>
      </c>
      <c r="F78" s="141">
        <f t="shared" si="10"/>
        <v>0</v>
      </c>
      <c r="G78" s="141">
        <f t="shared" si="10"/>
        <v>0</v>
      </c>
      <c r="H78" s="303">
        <f>SUM(H79:H128)</f>
        <v>0</v>
      </c>
      <c r="I78" s="303">
        <f t="shared" si="10"/>
        <v>0</v>
      </c>
      <c r="J78" s="303">
        <f t="shared" ref="J78:K78" si="11">SUM(J79:J128)</f>
        <v>0</v>
      </c>
      <c r="K78" s="303">
        <f t="shared" si="11"/>
        <v>0</v>
      </c>
      <c r="L78" s="142">
        <f t="shared" si="10"/>
        <v>0</v>
      </c>
    </row>
    <row r="79" spans="1:12" outlineLevel="2" x14ac:dyDescent="0.25">
      <c r="A79" s="770" t="s">
        <v>83</v>
      </c>
      <c r="B79" s="771" t="s">
        <v>81</v>
      </c>
      <c r="C79" s="771">
        <v>635009</v>
      </c>
      <c r="D79" s="68" t="s">
        <v>25</v>
      </c>
      <c r="E79" s="72">
        <f t="shared" ref="E79:E128" si="12">SUM(F79:L79)</f>
        <v>0</v>
      </c>
      <c r="F79" s="120">
        <v>0</v>
      </c>
      <c r="G79" s="121">
        <v>0</v>
      </c>
      <c r="H79" s="299">
        <v>0</v>
      </c>
      <c r="I79" s="299">
        <v>0</v>
      </c>
      <c r="J79" s="299">
        <v>0</v>
      </c>
      <c r="K79" s="299">
        <v>0</v>
      </c>
      <c r="L79" s="122">
        <v>0</v>
      </c>
    </row>
    <row r="80" spans="1:12" outlineLevel="2" x14ac:dyDescent="0.25">
      <c r="A80" s="770"/>
      <c r="B80" s="771"/>
      <c r="C80" s="771"/>
      <c r="D80" s="69" t="s">
        <v>26</v>
      </c>
      <c r="E80" s="73">
        <f t="shared" si="12"/>
        <v>0</v>
      </c>
      <c r="F80" s="123">
        <v>0</v>
      </c>
      <c r="G80" s="124">
        <v>0</v>
      </c>
      <c r="H80" s="300">
        <v>0</v>
      </c>
      <c r="I80" s="300">
        <v>0</v>
      </c>
      <c r="J80" s="300">
        <v>0</v>
      </c>
      <c r="K80" s="300">
        <v>0</v>
      </c>
      <c r="L80" s="125">
        <v>0</v>
      </c>
    </row>
    <row r="81" spans="1:12" outlineLevel="2" x14ac:dyDescent="0.25">
      <c r="A81" s="770"/>
      <c r="B81" s="771"/>
      <c r="C81" s="771"/>
      <c r="D81" s="69" t="s">
        <v>27</v>
      </c>
      <c r="E81" s="73">
        <f t="shared" si="12"/>
        <v>0</v>
      </c>
      <c r="F81" s="123">
        <v>0</v>
      </c>
      <c r="G81" s="124">
        <v>0</v>
      </c>
      <c r="H81" s="300">
        <v>0</v>
      </c>
      <c r="I81" s="300">
        <v>0</v>
      </c>
      <c r="J81" s="300">
        <v>0</v>
      </c>
      <c r="K81" s="300">
        <v>0</v>
      </c>
      <c r="L81" s="125">
        <v>0</v>
      </c>
    </row>
    <row r="82" spans="1:12" outlineLevel="2" x14ac:dyDescent="0.25">
      <c r="A82" s="770"/>
      <c r="B82" s="771"/>
      <c r="C82" s="771"/>
      <c r="D82" s="69" t="s">
        <v>28</v>
      </c>
      <c r="E82" s="73">
        <f t="shared" si="12"/>
        <v>0</v>
      </c>
      <c r="F82" s="123">
        <v>0</v>
      </c>
      <c r="G82" s="124">
        <v>0</v>
      </c>
      <c r="H82" s="300">
        <v>0</v>
      </c>
      <c r="I82" s="300">
        <v>0</v>
      </c>
      <c r="J82" s="300">
        <v>0</v>
      </c>
      <c r="K82" s="300">
        <v>0</v>
      </c>
      <c r="L82" s="125">
        <v>0</v>
      </c>
    </row>
    <row r="83" spans="1:12" outlineLevel="2" x14ac:dyDescent="0.25">
      <c r="A83" s="770"/>
      <c r="B83" s="771"/>
      <c r="C83" s="771"/>
      <c r="D83" s="69" t="s">
        <v>29</v>
      </c>
      <c r="E83" s="73">
        <f t="shared" si="12"/>
        <v>0</v>
      </c>
      <c r="F83" s="123">
        <v>0</v>
      </c>
      <c r="G83" s="124">
        <v>0</v>
      </c>
      <c r="H83" s="300">
        <v>0</v>
      </c>
      <c r="I83" s="300">
        <v>0</v>
      </c>
      <c r="J83" s="300">
        <v>0</v>
      </c>
      <c r="K83" s="300">
        <v>0</v>
      </c>
      <c r="L83" s="125">
        <v>0</v>
      </c>
    </row>
    <row r="84" spans="1:12" outlineLevel="2" x14ac:dyDescent="0.25">
      <c r="A84" s="770"/>
      <c r="B84" s="771"/>
      <c r="C84" s="771"/>
      <c r="D84" s="69" t="s">
        <v>30</v>
      </c>
      <c r="E84" s="73">
        <f t="shared" si="12"/>
        <v>0</v>
      </c>
      <c r="F84" s="123">
        <v>0</v>
      </c>
      <c r="G84" s="124">
        <v>0</v>
      </c>
      <c r="H84" s="300">
        <v>0</v>
      </c>
      <c r="I84" s="300">
        <v>0</v>
      </c>
      <c r="J84" s="300">
        <v>0</v>
      </c>
      <c r="K84" s="300">
        <v>0</v>
      </c>
      <c r="L84" s="125">
        <v>0</v>
      </c>
    </row>
    <row r="85" spans="1:12" outlineLevel="2" x14ac:dyDescent="0.25">
      <c r="A85" s="770"/>
      <c r="B85" s="771"/>
      <c r="C85" s="771"/>
      <c r="D85" s="69" t="s">
        <v>31</v>
      </c>
      <c r="E85" s="73">
        <f t="shared" si="12"/>
        <v>0</v>
      </c>
      <c r="F85" s="123">
        <v>0</v>
      </c>
      <c r="G85" s="124">
        <v>0</v>
      </c>
      <c r="H85" s="300">
        <v>0</v>
      </c>
      <c r="I85" s="300">
        <v>0</v>
      </c>
      <c r="J85" s="300">
        <v>0</v>
      </c>
      <c r="K85" s="300">
        <v>0</v>
      </c>
      <c r="L85" s="125">
        <v>0</v>
      </c>
    </row>
    <row r="86" spans="1:12" outlineLevel="2" x14ac:dyDescent="0.25">
      <c r="A86" s="770"/>
      <c r="B86" s="771"/>
      <c r="C86" s="771"/>
      <c r="D86" s="69" t="s">
        <v>32</v>
      </c>
      <c r="E86" s="73">
        <f t="shared" si="12"/>
        <v>0</v>
      </c>
      <c r="F86" s="123">
        <v>0</v>
      </c>
      <c r="G86" s="124">
        <v>0</v>
      </c>
      <c r="H86" s="300">
        <v>0</v>
      </c>
      <c r="I86" s="300">
        <v>0</v>
      </c>
      <c r="J86" s="300">
        <v>0</v>
      </c>
      <c r="K86" s="300">
        <v>0</v>
      </c>
      <c r="L86" s="125">
        <v>0</v>
      </c>
    </row>
    <row r="87" spans="1:12" outlineLevel="2" x14ac:dyDescent="0.25">
      <c r="A87" s="770"/>
      <c r="B87" s="771"/>
      <c r="C87" s="771"/>
      <c r="D87" s="69" t="s">
        <v>33</v>
      </c>
      <c r="E87" s="73">
        <f t="shared" si="12"/>
        <v>0</v>
      </c>
      <c r="F87" s="123">
        <v>0</v>
      </c>
      <c r="G87" s="124">
        <v>0</v>
      </c>
      <c r="H87" s="300">
        <v>0</v>
      </c>
      <c r="I87" s="300">
        <v>0</v>
      </c>
      <c r="J87" s="300">
        <v>0</v>
      </c>
      <c r="K87" s="300">
        <v>0</v>
      </c>
      <c r="L87" s="125">
        <v>0</v>
      </c>
    </row>
    <row r="88" spans="1:12" ht="15.75" outlineLevel="2" thickBot="1" x14ac:dyDescent="0.3">
      <c r="A88" s="770"/>
      <c r="B88" s="771"/>
      <c r="C88" s="771"/>
      <c r="D88" s="70" t="s">
        <v>34</v>
      </c>
      <c r="E88" s="74">
        <f t="shared" si="12"/>
        <v>0</v>
      </c>
      <c r="F88" s="123">
        <v>0</v>
      </c>
      <c r="G88" s="124">
        <v>0</v>
      </c>
      <c r="H88" s="301">
        <v>0</v>
      </c>
      <c r="I88" s="301">
        <v>0</v>
      </c>
      <c r="J88" s="301">
        <v>0</v>
      </c>
      <c r="K88" s="301">
        <v>0</v>
      </c>
      <c r="L88" s="128">
        <v>0</v>
      </c>
    </row>
    <row r="89" spans="1:12" outlineLevel="2" x14ac:dyDescent="0.25">
      <c r="A89" s="770" t="s">
        <v>84</v>
      </c>
      <c r="B89" s="771" t="s">
        <v>78</v>
      </c>
      <c r="C89" s="771">
        <v>637005</v>
      </c>
      <c r="D89" s="68" t="s">
        <v>25</v>
      </c>
      <c r="E89" s="73">
        <f t="shared" si="12"/>
        <v>0</v>
      </c>
      <c r="F89" s="120">
        <v>0</v>
      </c>
      <c r="G89" s="121">
        <v>0</v>
      </c>
      <c r="H89" s="299">
        <v>0</v>
      </c>
      <c r="I89" s="299">
        <v>0</v>
      </c>
      <c r="J89" s="299">
        <v>0</v>
      </c>
      <c r="K89" s="299">
        <v>0</v>
      </c>
      <c r="L89" s="122">
        <v>0</v>
      </c>
    </row>
    <row r="90" spans="1:12" outlineLevel="2" x14ac:dyDescent="0.25">
      <c r="A90" s="770"/>
      <c r="B90" s="771"/>
      <c r="C90" s="771"/>
      <c r="D90" s="69" t="s">
        <v>26</v>
      </c>
      <c r="E90" s="73">
        <f t="shared" si="12"/>
        <v>0</v>
      </c>
      <c r="F90" s="123">
        <v>0</v>
      </c>
      <c r="G90" s="124">
        <v>0</v>
      </c>
      <c r="H90" s="300">
        <v>0</v>
      </c>
      <c r="I90" s="300">
        <v>0</v>
      </c>
      <c r="J90" s="300">
        <v>0</v>
      </c>
      <c r="K90" s="300">
        <v>0</v>
      </c>
      <c r="L90" s="125">
        <v>0</v>
      </c>
    </row>
    <row r="91" spans="1:12" outlineLevel="2" x14ac:dyDescent="0.25">
      <c r="A91" s="770"/>
      <c r="B91" s="771"/>
      <c r="C91" s="771"/>
      <c r="D91" s="69" t="s">
        <v>27</v>
      </c>
      <c r="E91" s="73">
        <f t="shared" si="12"/>
        <v>0</v>
      </c>
      <c r="F91" s="123">
        <v>0</v>
      </c>
      <c r="G91" s="124">
        <v>0</v>
      </c>
      <c r="H91" s="300">
        <v>0</v>
      </c>
      <c r="I91" s="300">
        <v>0</v>
      </c>
      <c r="J91" s="300">
        <v>0</v>
      </c>
      <c r="K91" s="300">
        <v>0</v>
      </c>
      <c r="L91" s="125">
        <v>0</v>
      </c>
    </row>
    <row r="92" spans="1:12" outlineLevel="2" x14ac:dyDescent="0.25">
      <c r="A92" s="770"/>
      <c r="B92" s="771"/>
      <c r="C92" s="771"/>
      <c r="D92" s="69" t="s">
        <v>28</v>
      </c>
      <c r="E92" s="73">
        <f t="shared" si="12"/>
        <v>0</v>
      </c>
      <c r="F92" s="123">
        <v>0</v>
      </c>
      <c r="G92" s="124">
        <v>0</v>
      </c>
      <c r="H92" s="300">
        <v>0</v>
      </c>
      <c r="I92" s="300">
        <v>0</v>
      </c>
      <c r="J92" s="300">
        <v>0</v>
      </c>
      <c r="K92" s="300">
        <v>0</v>
      </c>
      <c r="L92" s="125">
        <v>0</v>
      </c>
    </row>
    <row r="93" spans="1:12" outlineLevel="2" x14ac:dyDescent="0.25">
      <c r="A93" s="770"/>
      <c r="B93" s="771"/>
      <c r="C93" s="771"/>
      <c r="D93" s="69" t="s">
        <v>29</v>
      </c>
      <c r="E93" s="73">
        <f t="shared" si="12"/>
        <v>0</v>
      </c>
      <c r="F93" s="123">
        <v>0</v>
      </c>
      <c r="G93" s="124">
        <v>0</v>
      </c>
      <c r="H93" s="300">
        <v>0</v>
      </c>
      <c r="I93" s="300">
        <v>0</v>
      </c>
      <c r="J93" s="300">
        <v>0</v>
      </c>
      <c r="K93" s="300">
        <v>0</v>
      </c>
      <c r="L93" s="125">
        <v>0</v>
      </c>
    </row>
    <row r="94" spans="1:12" outlineLevel="2" x14ac:dyDescent="0.25">
      <c r="A94" s="770"/>
      <c r="B94" s="771"/>
      <c r="C94" s="771"/>
      <c r="D94" s="69" t="s">
        <v>30</v>
      </c>
      <c r="E94" s="73">
        <f t="shared" si="12"/>
        <v>0</v>
      </c>
      <c r="F94" s="123">
        <v>0</v>
      </c>
      <c r="G94" s="124">
        <v>0</v>
      </c>
      <c r="H94" s="300">
        <v>0</v>
      </c>
      <c r="I94" s="300">
        <v>0</v>
      </c>
      <c r="J94" s="300">
        <v>0</v>
      </c>
      <c r="K94" s="300">
        <v>0</v>
      </c>
      <c r="L94" s="125">
        <v>0</v>
      </c>
    </row>
    <row r="95" spans="1:12" outlineLevel="2" x14ac:dyDescent="0.25">
      <c r="A95" s="770"/>
      <c r="B95" s="771"/>
      <c r="C95" s="771"/>
      <c r="D95" s="69" t="s">
        <v>31</v>
      </c>
      <c r="E95" s="73">
        <f t="shared" si="12"/>
        <v>0</v>
      </c>
      <c r="F95" s="123">
        <v>0</v>
      </c>
      <c r="G95" s="124">
        <v>0</v>
      </c>
      <c r="H95" s="300">
        <v>0</v>
      </c>
      <c r="I95" s="300">
        <v>0</v>
      </c>
      <c r="J95" s="300">
        <v>0</v>
      </c>
      <c r="K95" s="300">
        <v>0</v>
      </c>
      <c r="L95" s="125">
        <v>0</v>
      </c>
    </row>
    <row r="96" spans="1:12" outlineLevel="2" x14ac:dyDescent="0.25">
      <c r="A96" s="770"/>
      <c r="B96" s="771"/>
      <c r="C96" s="771"/>
      <c r="D96" s="69" t="s">
        <v>32</v>
      </c>
      <c r="E96" s="73">
        <f t="shared" si="12"/>
        <v>0</v>
      </c>
      <c r="F96" s="123">
        <v>0</v>
      </c>
      <c r="G96" s="124">
        <v>0</v>
      </c>
      <c r="H96" s="300">
        <v>0</v>
      </c>
      <c r="I96" s="300">
        <v>0</v>
      </c>
      <c r="J96" s="300">
        <v>0</v>
      </c>
      <c r="K96" s="300">
        <v>0</v>
      </c>
      <c r="L96" s="125">
        <v>0</v>
      </c>
    </row>
    <row r="97" spans="1:12" outlineLevel="2" x14ac:dyDescent="0.25">
      <c r="A97" s="770"/>
      <c r="B97" s="771"/>
      <c r="C97" s="771"/>
      <c r="D97" s="69" t="s">
        <v>33</v>
      </c>
      <c r="E97" s="73">
        <f t="shared" si="12"/>
        <v>0</v>
      </c>
      <c r="F97" s="123">
        <v>0</v>
      </c>
      <c r="G97" s="124">
        <v>0</v>
      </c>
      <c r="H97" s="300">
        <v>0</v>
      </c>
      <c r="I97" s="300">
        <v>0</v>
      </c>
      <c r="J97" s="300">
        <v>0</v>
      </c>
      <c r="K97" s="300">
        <v>0</v>
      </c>
      <c r="L97" s="125">
        <v>0</v>
      </c>
    </row>
    <row r="98" spans="1:12" ht="15.75" outlineLevel="2" thickBot="1" x14ac:dyDescent="0.3">
      <c r="A98" s="770"/>
      <c r="B98" s="771"/>
      <c r="C98" s="771"/>
      <c r="D98" s="70" t="s">
        <v>34</v>
      </c>
      <c r="E98" s="74">
        <f t="shared" si="12"/>
        <v>0</v>
      </c>
      <c r="F98" s="126">
        <v>0</v>
      </c>
      <c r="G98" s="127">
        <v>0</v>
      </c>
      <c r="H98" s="301">
        <v>0</v>
      </c>
      <c r="I98" s="301">
        <v>0</v>
      </c>
      <c r="J98" s="301">
        <v>0</v>
      </c>
      <c r="K98" s="301">
        <v>0</v>
      </c>
      <c r="L98" s="128">
        <v>0</v>
      </c>
    </row>
    <row r="99" spans="1:12" outlineLevel="2" x14ac:dyDescent="0.25">
      <c r="A99" s="770" t="s">
        <v>85</v>
      </c>
      <c r="B99" s="771" t="s">
        <v>73</v>
      </c>
      <c r="C99" s="771">
        <v>718006</v>
      </c>
      <c r="D99" s="68" t="s">
        <v>25</v>
      </c>
      <c r="E99" s="73">
        <f t="shared" si="12"/>
        <v>0</v>
      </c>
      <c r="F99" s="120">
        <v>0</v>
      </c>
      <c r="G99" s="121">
        <v>0</v>
      </c>
      <c r="H99" s="299">
        <v>0</v>
      </c>
      <c r="I99" s="299">
        <v>0</v>
      </c>
      <c r="J99" s="299">
        <v>0</v>
      </c>
      <c r="K99" s="299">
        <v>0</v>
      </c>
      <c r="L99" s="122">
        <v>0</v>
      </c>
    </row>
    <row r="100" spans="1:12" outlineLevel="2" x14ac:dyDescent="0.25">
      <c r="A100" s="770"/>
      <c r="B100" s="771"/>
      <c r="C100" s="771"/>
      <c r="D100" s="69" t="s">
        <v>26</v>
      </c>
      <c r="E100" s="73">
        <f t="shared" si="12"/>
        <v>0</v>
      </c>
      <c r="F100" s="123">
        <v>0</v>
      </c>
      <c r="G100" s="124">
        <v>0</v>
      </c>
      <c r="H100" s="300">
        <v>0</v>
      </c>
      <c r="I100" s="300">
        <v>0</v>
      </c>
      <c r="J100" s="300">
        <v>0</v>
      </c>
      <c r="K100" s="300">
        <v>0</v>
      </c>
      <c r="L100" s="125">
        <v>0</v>
      </c>
    </row>
    <row r="101" spans="1:12" outlineLevel="2" x14ac:dyDescent="0.25">
      <c r="A101" s="770"/>
      <c r="B101" s="771"/>
      <c r="C101" s="771"/>
      <c r="D101" s="69" t="s">
        <v>27</v>
      </c>
      <c r="E101" s="73">
        <f t="shared" si="12"/>
        <v>0</v>
      </c>
      <c r="F101" s="123">
        <v>0</v>
      </c>
      <c r="G101" s="124">
        <v>0</v>
      </c>
      <c r="H101" s="300">
        <v>0</v>
      </c>
      <c r="I101" s="300">
        <v>0</v>
      </c>
      <c r="J101" s="300">
        <v>0</v>
      </c>
      <c r="K101" s="300">
        <v>0</v>
      </c>
      <c r="L101" s="125">
        <v>0</v>
      </c>
    </row>
    <row r="102" spans="1:12" outlineLevel="2" x14ac:dyDescent="0.25">
      <c r="A102" s="770"/>
      <c r="B102" s="771"/>
      <c r="C102" s="771"/>
      <c r="D102" s="69" t="s">
        <v>28</v>
      </c>
      <c r="E102" s="73">
        <f t="shared" si="12"/>
        <v>0</v>
      </c>
      <c r="F102" s="123">
        <v>0</v>
      </c>
      <c r="G102" s="124">
        <v>0</v>
      </c>
      <c r="H102" s="300">
        <v>0</v>
      </c>
      <c r="I102" s="300">
        <v>0</v>
      </c>
      <c r="J102" s="300">
        <v>0</v>
      </c>
      <c r="K102" s="300">
        <v>0</v>
      </c>
      <c r="L102" s="125">
        <v>0</v>
      </c>
    </row>
    <row r="103" spans="1:12" outlineLevel="2" x14ac:dyDescent="0.25">
      <c r="A103" s="770"/>
      <c r="B103" s="771"/>
      <c r="C103" s="771"/>
      <c r="D103" s="69" t="s">
        <v>29</v>
      </c>
      <c r="E103" s="73">
        <f t="shared" si="12"/>
        <v>0</v>
      </c>
      <c r="F103" s="123">
        <v>0</v>
      </c>
      <c r="G103" s="124">
        <v>0</v>
      </c>
      <c r="H103" s="300">
        <v>0</v>
      </c>
      <c r="I103" s="300">
        <v>0</v>
      </c>
      <c r="J103" s="300">
        <v>0</v>
      </c>
      <c r="K103" s="300">
        <v>0</v>
      </c>
      <c r="L103" s="125">
        <v>0</v>
      </c>
    </row>
    <row r="104" spans="1:12" outlineLevel="2" x14ac:dyDescent="0.25">
      <c r="A104" s="770"/>
      <c r="B104" s="771"/>
      <c r="C104" s="771"/>
      <c r="D104" s="69" t="s">
        <v>30</v>
      </c>
      <c r="E104" s="73">
        <f t="shared" si="12"/>
        <v>0</v>
      </c>
      <c r="F104" s="123">
        <v>0</v>
      </c>
      <c r="G104" s="124">
        <v>0</v>
      </c>
      <c r="H104" s="300">
        <v>0</v>
      </c>
      <c r="I104" s="300">
        <v>0</v>
      </c>
      <c r="J104" s="300">
        <v>0</v>
      </c>
      <c r="K104" s="300">
        <v>0</v>
      </c>
      <c r="L104" s="125">
        <v>0</v>
      </c>
    </row>
    <row r="105" spans="1:12" outlineLevel="2" x14ac:dyDescent="0.25">
      <c r="A105" s="770"/>
      <c r="B105" s="771"/>
      <c r="C105" s="771"/>
      <c r="D105" s="69" t="s">
        <v>31</v>
      </c>
      <c r="E105" s="73">
        <f t="shared" si="12"/>
        <v>0</v>
      </c>
      <c r="F105" s="123">
        <v>0</v>
      </c>
      <c r="G105" s="124">
        <v>0</v>
      </c>
      <c r="H105" s="300">
        <v>0</v>
      </c>
      <c r="I105" s="300">
        <v>0</v>
      </c>
      <c r="J105" s="300">
        <v>0</v>
      </c>
      <c r="K105" s="300">
        <v>0</v>
      </c>
      <c r="L105" s="125">
        <v>0</v>
      </c>
    </row>
    <row r="106" spans="1:12" outlineLevel="2" x14ac:dyDescent="0.25">
      <c r="A106" s="770"/>
      <c r="B106" s="771"/>
      <c r="C106" s="771"/>
      <c r="D106" s="69" t="s">
        <v>32</v>
      </c>
      <c r="E106" s="73">
        <f t="shared" si="12"/>
        <v>0</v>
      </c>
      <c r="F106" s="123">
        <v>0</v>
      </c>
      <c r="G106" s="124">
        <v>0</v>
      </c>
      <c r="H106" s="300">
        <v>0</v>
      </c>
      <c r="I106" s="300">
        <v>0</v>
      </c>
      <c r="J106" s="300">
        <v>0</v>
      </c>
      <c r="K106" s="300">
        <v>0</v>
      </c>
      <c r="L106" s="125">
        <v>0</v>
      </c>
    </row>
    <row r="107" spans="1:12" outlineLevel="2" x14ac:dyDescent="0.25">
      <c r="A107" s="770"/>
      <c r="B107" s="771"/>
      <c r="C107" s="771"/>
      <c r="D107" s="69" t="s">
        <v>33</v>
      </c>
      <c r="E107" s="73">
        <f t="shared" si="12"/>
        <v>0</v>
      </c>
      <c r="F107" s="123">
        <v>0</v>
      </c>
      <c r="G107" s="124">
        <v>0</v>
      </c>
      <c r="H107" s="300">
        <v>0</v>
      </c>
      <c r="I107" s="300">
        <v>0</v>
      </c>
      <c r="J107" s="300">
        <v>0</v>
      </c>
      <c r="K107" s="300">
        <v>0</v>
      </c>
      <c r="L107" s="125">
        <v>0</v>
      </c>
    </row>
    <row r="108" spans="1:12" ht="15.75" outlineLevel="2" thickBot="1" x14ac:dyDescent="0.3">
      <c r="A108" s="770"/>
      <c r="B108" s="771"/>
      <c r="C108" s="771"/>
      <c r="D108" s="70" t="s">
        <v>34</v>
      </c>
      <c r="E108" s="74">
        <f t="shared" si="12"/>
        <v>0</v>
      </c>
      <c r="F108" s="126">
        <v>0</v>
      </c>
      <c r="G108" s="127">
        <v>0</v>
      </c>
      <c r="H108" s="301">
        <v>0</v>
      </c>
      <c r="I108" s="301">
        <v>0</v>
      </c>
      <c r="J108" s="301">
        <v>0</v>
      </c>
      <c r="K108" s="301">
        <v>0</v>
      </c>
      <c r="L108" s="128">
        <v>0</v>
      </c>
    </row>
    <row r="109" spans="1:12" outlineLevel="2" x14ac:dyDescent="0.25">
      <c r="A109" s="770" t="s">
        <v>86</v>
      </c>
      <c r="B109" s="771" t="s">
        <v>87</v>
      </c>
      <c r="C109" s="771">
        <v>610</v>
      </c>
      <c r="D109" s="68" t="s">
        <v>25</v>
      </c>
      <c r="E109" s="73">
        <f t="shared" si="12"/>
        <v>0</v>
      </c>
      <c r="F109" s="120">
        <v>0</v>
      </c>
      <c r="G109" s="121">
        <v>0</v>
      </c>
      <c r="H109" s="299">
        <v>0</v>
      </c>
      <c r="I109" s="299">
        <v>0</v>
      </c>
      <c r="J109" s="299">
        <v>0</v>
      </c>
      <c r="K109" s="299">
        <v>0</v>
      </c>
      <c r="L109" s="122">
        <v>0</v>
      </c>
    </row>
    <row r="110" spans="1:12" outlineLevel="2" x14ac:dyDescent="0.25">
      <c r="A110" s="770"/>
      <c r="B110" s="771"/>
      <c r="C110" s="771"/>
      <c r="D110" s="69" t="s">
        <v>26</v>
      </c>
      <c r="E110" s="73">
        <f t="shared" si="12"/>
        <v>0</v>
      </c>
      <c r="F110" s="123">
        <v>0</v>
      </c>
      <c r="G110" s="124">
        <v>0</v>
      </c>
      <c r="H110" s="300">
        <v>0</v>
      </c>
      <c r="I110" s="300">
        <v>0</v>
      </c>
      <c r="J110" s="300">
        <v>0</v>
      </c>
      <c r="K110" s="300">
        <v>0</v>
      </c>
      <c r="L110" s="125">
        <v>0</v>
      </c>
    </row>
    <row r="111" spans="1:12" outlineLevel="2" x14ac:dyDescent="0.25">
      <c r="A111" s="770"/>
      <c r="B111" s="771"/>
      <c r="C111" s="771"/>
      <c r="D111" s="69" t="s">
        <v>27</v>
      </c>
      <c r="E111" s="73">
        <f t="shared" si="12"/>
        <v>0</v>
      </c>
      <c r="F111" s="123">
        <v>0</v>
      </c>
      <c r="G111" s="124">
        <v>0</v>
      </c>
      <c r="H111" s="300">
        <v>0</v>
      </c>
      <c r="I111" s="300">
        <v>0</v>
      </c>
      <c r="J111" s="300">
        <v>0</v>
      </c>
      <c r="K111" s="300">
        <v>0</v>
      </c>
      <c r="L111" s="125">
        <v>0</v>
      </c>
    </row>
    <row r="112" spans="1:12" outlineLevel="2" x14ac:dyDescent="0.25">
      <c r="A112" s="770"/>
      <c r="B112" s="771"/>
      <c r="C112" s="771"/>
      <c r="D112" s="69" t="s">
        <v>28</v>
      </c>
      <c r="E112" s="73">
        <f t="shared" si="12"/>
        <v>0</v>
      </c>
      <c r="F112" s="123">
        <v>0</v>
      </c>
      <c r="G112" s="124">
        <v>0</v>
      </c>
      <c r="H112" s="300">
        <v>0</v>
      </c>
      <c r="I112" s="300">
        <v>0</v>
      </c>
      <c r="J112" s="300">
        <v>0</v>
      </c>
      <c r="K112" s="300">
        <v>0</v>
      </c>
      <c r="L112" s="125">
        <v>0</v>
      </c>
    </row>
    <row r="113" spans="1:12" outlineLevel="2" x14ac:dyDescent="0.25">
      <c r="A113" s="770"/>
      <c r="B113" s="771"/>
      <c r="C113" s="771"/>
      <c r="D113" s="69" t="s">
        <v>29</v>
      </c>
      <c r="E113" s="73">
        <f t="shared" si="12"/>
        <v>0</v>
      </c>
      <c r="F113" s="123">
        <v>0</v>
      </c>
      <c r="G113" s="124">
        <v>0</v>
      </c>
      <c r="H113" s="300">
        <v>0</v>
      </c>
      <c r="I113" s="300">
        <v>0</v>
      </c>
      <c r="J113" s="300">
        <v>0</v>
      </c>
      <c r="K113" s="300">
        <v>0</v>
      </c>
      <c r="L113" s="125">
        <v>0</v>
      </c>
    </row>
    <row r="114" spans="1:12" outlineLevel="2" x14ac:dyDescent="0.25">
      <c r="A114" s="770"/>
      <c r="B114" s="771"/>
      <c r="C114" s="771"/>
      <c r="D114" s="69" t="s">
        <v>30</v>
      </c>
      <c r="E114" s="73">
        <f t="shared" si="12"/>
        <v>0</v>
      </c>
      <c r="F114" s="123">
        <v>0</v>
      </c>
      <c r="G114" s="124">
        <v>0</v>
      </c>
      <c r="H114" s="300">
        <v>0</v>
      </c>
      <c r="I114" s="300">
        <v>0</v>
      </c>
      <c r="J114" s="300">
        <v>0</v>
      </c>
      <c r="K114" s="300">
        <v>0</v>
      </c>
      <c r="L114" s="125">
        <v>0</v>
      </c>
    </row>
    <row r="115" spans="1:12" outlineLevel="2" x14ac:dyDescent="0.25">
      <c r="A115" s="770"/>
      <c r="B115" s="771"/>
      <c r="C115" s="771"/>
      <c r="D115" s="69" t="s">
        <v>31</v>
      </c>
      <c r="E115" s="73">
        <f t="shared" si="12"/>
        <v>0</v>
      </c>
      <c r="F115" s="123">
        <v>0</v>
      </c>
      <c r="G115" s="124">
        <v>0</v>
      </c>
      <c r="H115" s="300">
        <v>0</v>
      </c>
      <c r="I115" s="300">
        <v>0</v>
      </c>
      <c r="J115" s="300">
        <v>0</v>
      </c>
      <c r="K115" s="300">
        <v>0</v>
      </c>
      <c r="L115" s="125">
        <v>0</v>
      </c>
    </row>
    <row r="116" spans="1:12" outlineLevel="2" x14ac:dyDescent="0.25">
      <c r="A116" s="770"/>
      <c r="B116" s="771"/>
      <c r="C116" s="771"/>
      <c r="D116" s="69" t="s">
        <v>32</v>
      </c>
      <c r="E116" s="73">
        <f t="shared" si="12"/>
        <v>0</v>
      </c>
      <c r="F116" s="123">
        <v>0</v>
      </c>
      <c r="G116" s="124">
        <v>0</v>
      </c>
      <c r="H116" s="300">
        <v>0</v>
      </c>
      <c r="I116" s="300">
        <v>0</v>
      </c>
      <c r="J116" s="300">
        <v>0</v>
      </c>
      <c r="K116" s="300">
        <v>0</v>
      </c>
      <c r="L116" s="125">
        <v>0</v>
      </c>
    </row>
    <row r="117" spans="1:12" outlineLevel="2" x14ac:dyDescent="0.25">
      <c r="A117" s="770"/>
      <c r="B117" s="771"/>
      <c r="C117" s="771"/>
      <c r="D117" s="69" t="s">
        <v>33</v>
      </c>
      <c r="E117" s="73">
        <f t="shared" si="12"/>
        <v>0</v>
      </c>
      <c r="F117" s="123">
        <v>0</v>
      </c>
      <c r="G117" s="124">
        <v>0</v>
      </c>
      <c r="H117" s="300">
        <v>0</v>
      </c>
      <c r="I117" s="300">
        <v>0</v>
      </c>
      <c r="J117" s="300">
        <v>0</v>
      </c>
      <c r="K117" s="300">
        <v>0</v>
      </c>
      <c r="L117" s="125">
        <v>0</v>
      </c>
    </row>
    <row r="118" spans="1:12" ht="15.75" outlineLevel="2" thickBot="1" x14ac:dyDescent="0.3">
      <c r="A118" s="770"/>
      <c r="B118" s="771"/>
      <c r="C118" s="771"/>
      <c r="D118" s="70" t="s">
        <v>34</v>
      </c>
      <c r="E118" s="74">
        <f t="shared" si="12"/>
        <v>0</v>
      </c>
      <c r="F118" s="126">
        <v>0</v>
      </c>
      <c r="G118" s="127">
        <v>0</v>
      </c>
      <c r="H118" s="301">
        <v>0</v>
      </c>
      <c r="I118" s="301">
        <v>0</v>
      </c>
      <c r="J118" s="301">
        <v>0</v>
      </c>
      <c r="K118" s="301">
        <v>0</v>
      </c>
      <c r="L118" s="128">
        <v>0</v>
      </c>
    </row>
    <row r="119" spans="1:12" outlineLevel="2" x14ac:dyDescent="0.25">
      <c r="A119" s="770" t="s">
        <v>77</v>
      </c>
      <c r="B119" s="771" t="s">
        <v>78</v>
      </c>
      <c r="C119" s="771">
        <v>637001</v>
      </c>
      <c r="D119" s="68" t="s">
        <v>25</v>
      </c>
      <c r="E119" s="73">
        <f t="shared" si="12"/>
        <v>0</v>
      </c>
      <c r="F119" s="120">
        <v>0</v>
      </c>
      <c r="G119" s="121">
        <v>0</v>
      </c>
      <c r="H119" s="299">
        <v>0</v>
      </c>
      <c r="I119" s="299">
        <v>0</v>
      </c>
      <c r="J119" s="299">
        <v>0</v>
      </c>
      <c r="K119" s="299">
        <v>0</v>
      </c>
      <c r="L119" s="122">
        <v>0</v>
      </c>
    </row>
    <row r="120" spans="1:12" outlineLevel="2" x14ac:dyDescent="0.25">
      <c r="A120" s="770"/>
      <c r="B120" s="771"/>
      <c r="C120" s="771"/>
      <c r="D120" s="69" t="s">
        <v>26</v>
      </c>
      <c r="E120" s="73">
        <f t="shared" si="12"/>
        <v>0</v>
      </c>
      <c r="F120" s="123">
        <v>0</v>
      </c>
      <c r="G120" s="124">
        <v>0</v>
      </c>
      <c r="H120" s="300">
        <v>0</v>
      </c>
      <c r="I120" s="300">
        <v>0</v>
      </c>
      <c r="J120" s="300">
        <v>0</v>
      </c>
      <c r="K120" s="300">
        <v>0</v>
      </c>
      <c r="L120" s="125">
        <v>0</v>
      </c>
    </row>
    <row r="121" spans="1:12" outlineLevel="2" x14ac:dyDescent="0.25">
      <c r="A121" s="770"/>
      <c r="B121" s="771"/>
      <c r="C121" s="771"/>
      <c r="D121" s="69" t="s">
        <v>27</v>
      </c>
      <c r="E121" s="73">
        <f t="shared" si="12"/>
        <v>0</v>
      </c>
      <c r="F121" s="123">
        <v>0</v>
      </c>
      <c r="G121" s="124">
        <v>0</v>
      </c>
      <c r="H121" s="300">
        <v>0</v>
      </c>
      <c r="I121" s="300">
        <v>0</v>
      </c>
      <c r="J121" s="300">
        <v>0</v>
      </c>
      <c r="K121" s="300">
        <v>0</v>
      </c>
      <c r="L121" s="125">
        <v>0</v>
      </c>
    </row>
    <row r="122" spans="1:12" outlineLevel="2" x14ac:dyDescent="0.25">
      <c r="A122" s="770"/>
      <c r="B122" s="771"/>
      <c r="C122" s="771"/>
      <c r="D122" s="69" t="s">
        <v>28</v>
      </c>
      <c r="E122" s="73">
        <f t="shared" si="12"/>
        <v>0</v>
      </c>
      <c r="F122" s="123">
        <v>0</v>
      </c>
      <c r="G122" s="124">
        <v>0</v>
      </c>
      <c r="H122" s="300">
        <v>0</v>
      </c>
      <c r="I122" s="300">
        <v>0</v>
      </c>
      <c r="J122" s="300">
        <v>0</v>
      </c>
      <c r="K122" s="300">
        <v>0</v>
      </c>
      <c r="L122" s="125">
        <v>0</v>
      </c>
    </row>
    <row r="123" spans="1:12" outlineLevel="2" x14ac:dyDescent="0.25">
      <c r="A123" s="770"/>
      <c r="B123" s="771"/>
      <c r="C123" s="771"/>
      <c r="D123" s="69" t="s">
        <v>29</v>
      </c>
      <c r="E123" s="73">
        <f t="shared" si="12"/>
        <v>0</v>
      </c>
      <c r="F123" s="123">
        <v>0</v>
      </c>
      <c r="G123" s="124">
        <v>0</v>
      </c>
      <c r="H123" s="300">
        <v>0</v>
      </c>
      <c r="I123" s="300">
        <v>0</v>
      </c>
      <c r="J123" s="300">
        <v>0</v>
      </c>
      <c r="K123" s="300">
        <v>0</v>
      </c>
      <c r="L123" s="125">
        <v>0</v>
      </c>
    </row>
    <row r="124" spans="1:12" outlineLevel="2" x14ac:dyDescent="0.25">
      <c r="A124" s="770"/>
      <c r="B124" s="771"/>
      <c r="C124" s="771"/>
      <c r="D124" s="69" t="s">
        <v>30</v>
      </c>
      <c r="E124" s="73">
        <f t="shared" si="12"/>
        <v>0</v>
      </c>
      <c r="F124" s="123">
        <v>0</v>
      </c>
      <c r="G124" s="124">
        <v>0</v>
      </c>
      <c r="H124" s="300">
        <v>0</v>
      </c>
      <c r="I124" s="300">
        <v>0</v>
      </c>
      <c r="J124" s="300">
        <v>0</v>
      </c>
      <c r="K124" s="300">
        <v>0</v>
      </c>
      <c r="L124" s="125">
        <v>0</v>
      </c>
    </row>
    <row r="125" spans="1:12" outlineLevel="2" x14ac:dyDescent="0.25">
      <c r="A125" s="770"/>
      <c r="B125" s="771"/>
      <c r="C125" s="771"/>
      <c r="D125" s="69" t="s">
        <v>31</v>
      </c>
      <c r="E125" s="73">
        <f t="shared" si="12"/>
        <v>0</v>
      </c>
      <c r="F125" s="123">
        <v>0</v>
      </c>
      <c r="G125" s="124">
        <v>0</v>
      </c>
      <c r="H125" s="300">
        <v>0</v>
      </c>
      <c r="I125" s="300">
        <v>0</v>
      </c>
      <c r="J125" s="300">
        <v>0</v>
      </c>
      <c r="K125" s="300">
        <v>0</v>
      </c>
      <c r="L125" s="125">
        <v>0</v>
      </c>
    </row>
    <row r="126" spans="1:12" outlineLevel="2" x14ac:dyDescent="0.25">
      <c r="A126" s="770"/>
      <c r="B126" s="771"/>
      <c r="C126" s="771"/>
      <c r="D126" s="69" t="s">
        <v>32</v>
      </c>
      <c r="E126" s="73">
        <f t="shared" si="12"/>
        <v>0</v>
      </c>
      <c r="F126" s="123">
        <v>0</v>
      </c>
      <c r="G126" s="124">
        <v>0</v>
      </c>
      <c r="H126" s="300">
        <v>0</v>
      </c>
      <c r="I126" s="300">
        <v>0</v>
      </c>
      <c r="J126" s="300">
        <v>0</v>
      </c>
      <c r="K126" s="300">
        <v>0</v>
      </c>
      <c r="L126" s="125">
        <v>0</v>
      </c>
    </row>
    <row r="127" spans="1:12" outlineLevel="2" x14ac:dyDescent="0.25">
      <c r="A127" s="770"/>
      <c r="B127" s="771"/>
      <c r="C127" s="771"/>
      <c r="D127" s="69" t="s">
        <v>33</v>
      </c>
      <c r="E127" s="73">
        <f t="shared" si="12"/>
        <v>0</v>
      </c>
      <c r="F127" s="123">
        <v>0</v>
      </c>
      <c r="G127" s="124">
        <v>0</v>
      </c>
      <c r="H127" s="300">
        <v>0</v>
      </c>
      <c r="I127" s="300">
        <v>0</v>
      </c>
      <c r="J127" s="300">
        <v>0</v>
      </c>
      <c r="K127" s="300">
        <v>0</v>
      </c>
      <c r="L127" s="125">
        <v>0</v>
      </c>
    </row>
    <row r="128" spans="1:12" ht="15.75" outlineLevel="2" thickBot="1" x14ac:dyDescent="0.3">
      <c r="A128" s="770"/>
      <c r="B128" s="771"/>
      <c r="C128" s="771"/>
      <c r="D128" s="70" t="s">
        <v>34</v>
      </c>
      <c r="E128" s="74">
        <f t="shared" si="12"/>
        <v>0</v>
      </c>
      <c r="F128" s="126">
        <v>0</v>
      </c>
      <c r="G128" s="127">
        <v>0</v>
      </c>
      <c r="H128" s="301">
        <v>0</v>
      </c>
      <c r="I128" s="301">
        <v>0</v>
      </c>
      <c r="J128" s="301">
        <v>0</v>
      </c>
      <c r="K128" s="301">
        <v>0</v>
      </c>
      <c r="L128" s="128">
        <v>0</v>
      </c>
    </row>
    <row r="129" spans="1:12" ht="15.75" thickBot="1" x14ac:dyDescent="0.3">
      <c r="A129" s="17" t="s">
        <v>325</v>
      </c>
      <c r="B129" s="17"/>
      <c r="C129" s="17"/>
      <c r="D129" s="28"/>
      <c r="E129" s="140">
        <f t="shared" ref="E129:L129" si="13">SUM(E130:E149)</f>
        <v>127680</v>
      </c>
      <c r="F129" s="141">
        <f>SUM(F130:F149)</f>
        <v>21280</v>
      </c>
      <c r="G129" s="141">
        <f t="shared" si="13"/>
        <v>21280</v>
      </c>
      <c r="H129" s="303">
        <f t="shared" si="13"/>
        <v>21280</v>
      </c>
      <c r="I129" s="303">
        <f t="shared" si="13"/>
        <v>21280</v>
      </c>
      <c r="J129" s="303">
        <f t="shared" ref="J129:K129" si="14">SUM(J130:J149)</f>
        <v>21280</v>
      </c>
      <c r="K129" s="303">
        <f t="shared" si="14"/>
        <v>21280</v>
      </c>
      <c r="L129" s="142">
        <f t="shared" si="13"/>
        <v>0</v>
      </c>
    </row>
    <row r="130" spans="1:12" x14ac:dyDescent="0.25">
      <c r="A130" s="770" t="s">
        <v>326</v>
      </c>
      <c r="B130" s="771"/>
      <c r="C130" s="771"/>
      <c r="D130" s="68" t="s">
        <v>25</v>
      </c>
      <c r="E130" s="72">
        <f>SUM(F130:L130)</f>
        <v>21280</v>
      </c>
      <c r="F130" s="120">
        <f>SUM('Rozpočet - vývoj Aplikácií'!$AU$59:$AV$59)/3/6</f>
        <v>3546.6666666666665</v>
      </c>
      <c r="G130" s="120">
        <f>SUM('Rozpočet - vývoj Aplikácií'!$AU$59:$AV$59)/3/6</f>
        <v>3546.6666666666665</v>
      </c>
      <c r="H130" s="120">
        <f>SUM('Rozpočet - vývoj Aplikácií'!$AU$59:$AV$59)/3/6</f>
        <v>3546.6666666666665</v>
      </c>
      <c r="I130" s="120">
        <f>SUM('Rozpočet - vývoj Aplikácií'!$AU$59:$AV$59)/3/6</f>
        <v>3546.6666666666665</v>
      </c>
      <c r="J130" s="120">
        <f>SUM('Rozpočet - vývoj Aplikácií'!$AU$59:$AV$59)/3/6</f>
        <v>3546.6666666666665</v>
      </c>
      <c r="K130" s="120">
        <f>SUM('Rozpočet - vývoj Aplikácií'!$AU$59:$AV$59)/3/6</f>
        <v>3546.6666666666665</v>
      </c>
      <c r="L130" s="122">
        <v>0</v>
      </c>
    </row>
    <row r="131" spans="1:12" x14ac:dyDescent="0.25">
      <c r="A131" s="770"/>
      <c r="B131" s="771"/>
      <c r="C131" s="771"/>
      <c r="D131" s="69" t="s">
        <v>26</v>
      </c>
      <c r="E131" s="73">
        <f t="shared" ref="E131:E149" si="15">SUM(F131:L131)</f>
        <v>21280</v>
      </c>
      <c r="F131" s="123">
        <f>SUM('Rozpočet - vývoj Aplikácií'!$AU$59:$AV$59)/3/6</f>
        <v>3546.6666666666665</v>
      </c>
      <c r="G131" s="123">
        <f>SUM('Rozpočet - vývoj Aplikácií'!$AU$59:$AV$59)/3/6</f>
        <v>3546.6666666666665</v>
      </c>
      <c r="H131" s="123">
        <f>SUM('Rozpočet - vývoj Aplikácií'!$AU$59:$AV$59)/3/6</f>
        <v>3546.6666666666665</v>
      </c>
      <c r="I131" s="123">
        <f>SUM('Rozpočet - vývoj Aplikácií'!$AU$59:$AV$59)/3/6</f>
        <v>3546.6666666666665</v>
      </c>
      <c r="J131" s="123">
        <f>SUM('Rozpočet - vývoj Aplikácií'!$AU$59:$AV$59)/3/6</f>
        <v>3546.6666666666665</v>
      </c>
      <c r="K131" s="123">
        <f>SUM('Rozpočet - vývoj Aplikácií'!$AU$59:$AV$59)/3/6</f>
        <v>3546.6666666666665</v>
      </c>
      <c r="L131" s="125">
        <v>0</v>
      </c>
    </row>
    <row r="132" spans="1:12" x14ac:dyDescent="0.25">
      <c r="A132" s="770"/>
      <c r="B132" s="771"/>
      <c r="C132" s="771"/>
      <c r="D132" s="69" t="s">
        <v>27</v>
      </c>
      <c r="E132" s="73">
        <f t="shared" si="15"/>
        <v>21280</v>
      </c>
      <c r="F132" s="123">
        <f>SUM('Rozpočet - vývoj Aplikácií'!$AU$59:$AV$59)/3/6</f>
        <v>3546.6666666666665</v>
      </c>
      <c r="G132" s="123">
        <f>SUM('Rozpočet - vývoj Aplikácií'!$AU$59:$AV$59)/3/6</f>
        <v>3546.6666666666665</v>
      </c>
      <c r="H132" s="123">
        <f>SUM('Rozpočet - vývoj Aplikácií'!$AU$59:$AV$59)/3/6</f>
        <v>3546.6666666666665</v>
      </c>
      <c r="I132" s="123">
        <f>SUM('Rozpočet - vývoj Aplikácií'!$AU$59:$AV$59)/3/6</f>
        <v>3546.6666666666665</v>
      </c>
      <c r="J132" s="123">
        <f>SUM('Rozpočet - vývoj Aplikácií'!$AU$59:$AV$59)/3/6</f>
        <v>3546.6666666666665</v>
      </c>
      <c r="K132" s="123">
        <f>SUM('Rozpočet - vývoj Aplikácií'!$AU$59:$AV$59)/3/6</f>
        <v>3546.6666666666665</v>
      </c>
      <c r="L132" s="125">
        <v>0</v>
      </c>
    </row>
    <row r="133" spans="1:12" x14ac:dyDescent="0.25">
      <c r="A133" s="770"/>
      <c r="B133" s="771"/>
      <c r="C133" s="771"/>
      <c r="D133" s="69" t="s">
        <v>28</v>
      </c>
      <c r="E133" s="73">
        <f t="shared" si="15"/>
        <v>0</v>
      </c>
      <c r="F133" s="123">
        <v>0</v>
      </c>
      <c r="G133" s="124">
        <v>0</v>
      </c>
      <c r="H133" s="300">
        <v>0</v>
      </c>
      <c r="I133" s="300">
        <v>0</v>
      </c>
      <c r="J133" s="300">
        <v>0</v>
      </c>
      <c r="K133" s="300">
        <v>0</v>
      </c>
      <c r="L133" s="125">
        <v>0</v>
      </c>
    </row>
    <row r="134" spans="1:12" x14ac:dyDescent="0.25">
      <c r="A134" s="770"/>
      <c r="B134" s="771"/>
      <c r="C134" s="771"/>
      <c r="D134" s="69" t="s">
        <v>29</v>
      </c>
      <c r="E134" s="73">
        <f t="shared" si="15"/>
        <v>0</v>
      </c>
      <c r="F134" s="123">
        <v>0</v>
      </c>
      <c r="G134" s="124">
        <v>0</v>
      </c>
      <c r="H134" s="300">
        <v>0</v>
      </c>
      <c r="I134" s="300">
        <v>0</v>
      </c>
      <c r="J134" s="300">
        <v>0</v>
      </c>
      <c r="K134" s="300">
        <v>0</v>
      </c>
      <c r="L134" s="125">
        <v>0</v>
      </c>
    </row>
    <row r="135" spans="1:12" x14ac:dyDescent="0.25">
      <c r="A135" s="770"/>
      <c r="B135" s="771"/>
      <c r="C135" s="771"/>
      <c r="D135" s="69" t="s">
        <v>30</v>
      </c>
      <c r="E135" s="73">
        <f t="shared" si="15"/>
        <v>0</v>
      </c>
      <c r="F135" s="123">
        <v>0</v>
      </c>
      <c r="G135" s="124">
        <v>0</v>
      </c>
      <c r="H135" s="300">
        <v>0</v>
      </c>
      <c r="I135" s="300">
        <v>0</v>
      </c>
      <c r="J135" s="300">
        <v>0</v>
      </c>
      <c r="K135" s="300">
        <v>0</v>
      </c>
      <c r="L135" s="125">
        <v>0</v>
      </c>
    </row>
    <row r="136" spans="1:12" x14ac:dyDescent="0.25">
      <c r="A136" s="770"/>
      <c r="B136" s="771"/>
      <c r="C136" s="771"/>
      <c r="D136" s="69" t="s">
        <v>31</v>
      </c>
      <c r="E136" s="73">
        <f t="shared" si="15"/>
        <v>0</v>
      </c>
      <c r="F136" s="123">
        <v>0</v>
      </c>
      <c r="G136" s="124">
        <v>0</v>
      </c>
      <c r="H136" s="300">
        <v>0</v>
      </c>
      <c r="I136" s="300">
        <v>0</v>
      </c>
      <c r="J136" s="300">
        <v>0</v>
      </c>
      <c r="K136" s="300">
        <v>0</v>
      </c>
      <c r="L136" s="125">
        <v>0</v>
      </c>
    </row>
    <row r="137" spans="1:12" x14ac:dyDescent="0.25">
      <c r="A137" s="770"/>
      <c r="B137" s="771"/>
      <c r="C137" s="771"/>
      <c r="D137" s="69" t="s">
        <v>32</v>
      </c>
      <c r="E137" s="73">
        <f t="shared" si="15"/>
        <v>0</v>
      </c>
      <c r="F137" s="123">
        <v>0</v>
      </c>
      <c r="G137" s="124">
        <v>0</v>
      </c>
      <c r="H137" s="300">
        <v>0</v>
      </c>
      <c r="I137" s="300">
        <v>0</v>
      </c>
      <c r="J137" s="300">
        <v>0</v>
      </c>
      <c r="K137" s="300">
        <v>0</v>
      </c>
      <c r="L137" s="125">
        <v>0</v>
      </c>
    </row>
    <row r="138" spans="1:12" x14ac:dyDescent="0.25">
      <c r="A138" s="770"/>
      <c r="B138" s="771"/>
      <c r="C138" s="771"/>
      <c r="D138" s="69" t="s">
        <v>33</v>
      </c>
      <c r="E138" s="73">
        <f t="shared" si="15"/>
        <v>0</v>
      </c>
      <c r="F138" s="123">
        <v>0</v>
      </c>
      <c r="G138" s="124">
        <v>0</v>
      </c>
      <c r="H138" s="300">
        <v>0</v>
      </c>
      <c r="I138" s="300">
        <v>0</v>
      </c>
      <c r="J138" s="300">
        <v>0</v>
      </c>
      <c r="K138" s="300">
        <v>0</v>
      </c>
      <c r="L138" s="125">
        <v>0</v>
      </c>
    </row>
    <row r="139" spans="1:12" ht="15.75" thickBot="1" x14ac:dyDescent="0.3">
      <c r="A139" s="770"/>
      <c r="B139" s="771"/>
      <c r="C139" s="771"/>
      <c r="D139" s="70" t="s">
        <v>34</v>
      </c>
      <c r="E139" s="74">
        <f t="shared" si="15"/>
        <v>0</v>
      </c>
      <c r="F139" s="126">
        <v>0</v>
      </c>
      <c r="G139" s="127">
        <v>0</v>
      </c>
      <c r="H139" s="301">
        <v>0</v>
      </c>
      <c r="I139" s="301">
        <v>0</v>
      </c>
      <c r="J139" s="301">
        <v>0</v>
      </c>
      <c r="K139" s="301">
        <v>0</v>
      </c>
      <c r="L139" s="128">
        <v>0</v>
      </c>
    </row>
    <row r="140" spans="1:12" x14ac:dyDescent="0.25">
      <c r="A140" s="770" t="s">
        <v>156</v>
      </c>
      <c r="B140" s="771"/>
      <c r="C140" s="771" t="s">
        <v>352</v>
      </c>
      <c r="D140" s="68" t="s">
        <v>25</v>
      </c>
      <c r="E140" s="73">
        <f t="shared" si="15"/>
        <v>21280</v>
      </c>
      <c r="F140" s="120">
        <f>SUM('Rozpočet - vývoj Aplikácií'!$AU$60:$AV$60)/3/6</f>
        <v>3546.6666666666665</v>
      </c>
      <c r="G140" s="120">
        <f>SUM('Rozpočet - vývoj Aplikácií'!$AU$60:$AV$60)/3/6</f>
        <v>3546.6666666666665</v>
      </c>
      <c r="H140" s="120">
        <f>SUM('Rozpočet - vývoj Aplikácií'!$AU$60:$AV$60)/3/6</f>
        <v>3546.6666666666665</v>
      </c>
      <c r="I140" s="120">
        <f>SUM('Rozpočet - vývoj Aplikácií'!$AU$60:$AV$60)/3/6</f>
        <v>3546.6666666666665</v>
      </c>
      <c r="J140" s="120">
        <f>SUM('Rozpočet - vývoj Aplikácií'!$AU$60:$AV$60)/3/6</f>
        <v>3546.6666666666665</v>
      </c>
      <c r="K140" s="120">
        <f>SUM('Rozpočet - vývoj Aplikácií'!$AU$60:$AV$60)/3/6</f>
        <v>3546.6666666666665</v>
      </c>
      <c r="L140" s="122">
        <v>0</v>
      </c>
    </row>
    <row r="141" spans="1:12" x14ac:dyDescent="0.25">
      <c r="A141" s="770"/>
      <c r="B141" s="771"/>
      <c r="C141" s="771"/>
      <c r="D141" s="69" t="s">
        <v>26</v>
      </c>
      <c r="E141" s="73">
        <f t="shared" si="15"/>
        <v>21280</v>
      </c>
      <c r="F141" s="123">
        <f>SUM('Rozpočet - vývoj Aplikácií'!$AU$60:$AV$60)/3/6</f>
        <v>3546.6666666666665</v>
      </c>
      <c r="G141" s="123">
        <f>SUM('Rozpočet - vývoj Aplikácií'!$AU$60:$AV$60)/3/6</f>
        <v>3546.6666666666665</v>
      </c>
      <c r="H141" s="123">
        <f>SUM('Rozpočet - vývoj Aplikácií'!$AU$60:$AV$60)/3/6</f>
        <v>3546.6666666666665</v>
      </c>
      <c r="I141" s="123">
        <f>SUM('Rozpočet - vývoj Aplikácií'!$AU$60:$AV$60)/3/6</f>
        <v>3546.6666666666665</v>
      </c>
      <c r="J141" s="123">
        <f>SUM('Rozpočet - vývoj Aplikácií'!$AU$60:$AV$60)/3/6</f>
        <v>3546.6666666666665</v>
      </c>
      <c r="K141" s="123">
        <f>SUM('Rozpočet - vývoj Aplikácií'!$AU$60:$AV$60)/3/6</f>
        <v>3546.6666666666665</v>
      </c>
      <c r="L141" s="125">
        <v>0</v>
      </c>
    </row>
    <row r="142" spans="1:12" x14ac:dyDescent="0.25">
      <c r="A142" s="770"/>
      <c r="B142" s="771"/>
      <c r="C142" s="771"/>
      <c r="D142" s="69" t="s">
        <v>27</v>
      </c>
      <c r="E142" s="73">
        <f t="shared" si="15"/>
        <v>21280</v>
      </c>
      <c r="F142" s="123">
        <f>SUM('Rozpočet - vývoj Aplikácií'!$AU$60:$AV$60)/3/6</f>
        <v>3546.6666666666665</v>
      </c>
      <c r="G142" s="123">
        <f>SUM('Rozpočet - vývoj Aplikácií'!$AU$60:$AV$60)/3/6</f>
        <v>3546.6666666666665</v>
      </c>
      <c r="H142" s="123">
        <f>SUM('Rozpočet - vývoj Aplikácií'!$AU$60:$AV$60)/3/6</f>
        <v>3546.6666666666665</v>
      </c>
      <c r="I142" s="123">
        <f>SUM('Rozpočet - vývoj Aplikácií'!$AU$60:$AV$60)/3/6</f>
        <v>3546.6666666666665</v>
      </c>
      <c r="J142" s="123">
        <f>SUM('Rozpočet - vývoj Aplikácií'!$AU$60:$AV$60)/3/6</f>
        <v>3546.6666666666665</v>
      </c>
      <c r="K142" s="123">
        <f>SUM('Rozpočet - vývoj Aplikácií'!$AU$60:$AV$60)/3/6</f>
        <v>3546.6666666666665</v>
      </c>
      <c r="L142" s="125">
        <v>0</v>
      </c>
    </row>
    <row r="143" spans="1:12" x14ac:dyDescent="0.25">
      <c r="A143" s="770"/>
      <c r="B143" s="771"/>
      <c r="C143" s="771"/>
      <c r="D143" s="69" t="s">
        <v>28</v>
      </c>
      <c r="E143" s="73">
        <f t="shared" si="15"/>
        <v>0</v>
      </c>
      <c r="F143" s="123">
        <v>0</v>
      </c>
      <c r="G143" s="124">
        <v>0</v>
      </c>
      <c r="H143" s="300">
        <v>0</v>
      </c>
      <c r="I143" s="300">
        <v>0</v>
      </c>
      <c r="J143" s="300">
        <v>0</v>
      </c>
      <c r="K143" s="300">
        <v>0</v>
      </c>
      <c r="L143" s="125">
        <v>0</v>
      </c>
    </row>
    <row r="144" spans="1:12" x14ac:dyDescent="0.25">
      <c r="A144" s="770"/>
      <c r="B144" s="771"/>
      <c r="C144" s="771"/>
      <c r="D144" s="69" t="s">
        <v>29</v>
      </c>
      <c r="E144" s="73">
        <f t="shared" si="15"/>
        <v>0</v>
      </c>
      <c r="F144" s="123">
        <v>0</v>
      </c>
      <c r="G144" s="124">
        <v>0</v>
      </c>
      <c r="H144" s="300">
        <v>0</v>
      </c>
      <c r="I144" s="300">
        <v>0</v>
      </c>
      <c r="J144" s="300">
        <v>0</v>
      </c>
      <c r="K144" s="300">
        <v>0</v>
      </c>
      <c r="L144" s="125">
        <v>0</v>
      </c>
    </row>
    <row r="145" spans="1:12" x14ac:dyDescent="0.25">
      <c r="A145" s="770"/>
      <c r="B145" s="771"/>
      <c r="C145" s="771"/>
      <c r="D145" s="69" t="s">
        <v>30</v>
      </c>
      <c r="E145" s="73">
        <f t="shared" si="15"/>
        <v>0</v>
      </c>
      <c r="F145" s="123">
        <v>0</v>
      </c>
      <c r="G145" s="124">
        <v>0</v>
      </c>
      <c r="H145" s="300">
        <v>0</v>
      </c>
      <c r="I145" s="300">
        <v>0</v>
      </c>
      <c r="J145" s="300">
        <v>0</v>
      </c>
      <c r="K145" s="300">
        <v>0</v>
      </c>
      <c r="L145" s="125">
        <v>0</v>
      </c>
    </row>
    <row r="146" spans="1:12" x14ac:dyDescent="0.25">
      <c r="A146" s="770"/>
      <c r="B146" s="771"/>
      <c r="C146" s="771"/>
      <c r="D146" s="69" t="s">
        <v>31</v>
      </c>
      <c r="E146" s="73">
        <f t="shared" si="15"/>
        <v>0</v>
      </c>
      <c r="F146" s="123">
        <v>0</v>
      </c>
      <c r="G146" s="124">
        <v>0</v>
      </c>
      <c r="H146" s="300">
        <v>0</v>
      </c>
      <c r="I146" s="300">
        <v>0</v>
      </c>
      <c r="J146" s="300">
        <v>0</v>
      </c>
      <c r="K146" s="300">
        <v>0</v>
      </c>
      <c r="L146" s="125">
        <v>0</v>
      </c>
    </row>
    <row r="147" spans="1:12" x14ac:dyDescent="0.25">
      <c r="A147" s="770"/>
      <c r="B147" s="771"/>
      <c r="C147" s="771"/>
      <c r="D147" s="69" t="s">
        <v>32</v>
      </c>
      <c r="E147" s="73">
        <f t="shared" si="15"/>
        <v>0</v>
      </c>
      <c r="F147" s="123">
        <v>0</v>
      </c>
      <c r="G147" s="124">
        <v>0</v>
      </c>
      <c r="H147" s="300">
        <v>0</v>
      </c>
      <c r="I147" s="300">
        <v>0</v>
      </c>
      <c r="J147" s="300">
        <v>0</v>
      </c>
      <c r="K147" s="300">
        <v>0</v>
      </c>
      <c r="L147" s="125">
        <v>0</v>
      </c>
    </row>
    <row r="148" spans="1:12" x14ac:dyDescent="0.25">
      <c r="A148" s="770"/>
      <c r="B148" s="771"/>
      <c r="C148" s="771"/>
      <c r="D148" s="69" t="s">
        <v>33</v>
      </c>
      <c r="E148" s="73">
        <f t="shared" si="15"/>
        <v>0</v>
      </c>
      <c r="F148" s="123">
        <v>0</v>
      </c>
      <c r="G148" s="124">
        <v>0</v>
      </c>
      <c r="H148" s="300">
        <v>0</v>
      </c>
      <c r="I148" s="300">
        <v>0</v>
      </c>
      <c r="J148" s="300">
        <v>0</v>
      </c>
      <c r="K148" s="300">
        <v>0</v>
      </c>
      <c r="L148" s="125">
        <v>0</v>
      </c>
    </row>
    <row r="149" spans="1:12" ht="15.75" thickBot="1" x14ac:dyDescent="0.3">
      <c r="A149" s="770"/>
      <c r="B149" s="771"/>
      <c r="C149" s="771"/>
      <c r="D149" s="70" t="s">
        <v>34</v>
      </c>
      <c r="E149" s="74">
        <f t="shared" si="15"/>
        <v>0</v>
      </c>
      <c r="F149" s="126">
        <v>0</v>
      </c>
      <c r="G149" s="127">
        <v>0</v>
      </c>
      <c r="H149" s="301">
        <v>0</v>
      </c>
      <c r="I149" s="301">
        <v>0</v>
      </c>
      <c r="J149" s="301">
        <v>0</v>
      </c>
      <c r="K149" s="301">
        <v>0</v>
      </c>
      <c r="L149" s="128">
        <v>0</v>
      </c>
    </row>
    <row r="150" spans="1:12" ht="15.75" thickBot="1" x14ac:dyDescent="0.3">
      <c r="A150" s="768" t="s">
        <v>354</v>
      </c>
      <c r="B150" s="769"/>
      <c r="C150" s="769"/>
      <c r="D150" s="82"/>
      <c r="E150" s="78">
        <f t="shared" ref="E150:L150" si="16">SUM(E151:E170)</f>
        <v>0</v>
      </c>
      <c r="F150" s="79">
        <f t="shared" si="16"/>
        <v>0</v>
      </c>
      <c r="G150" s="79">
        <f t="shared" si="16"/>
        <v>0</v>
      </c>
      <c r="H150" s="294">
        <f t="shared" si="16"/>
        <v>0</v>
      </c>
      <c r="I150" s="294">
        <f t="shared" si="16"/>
        <v>0</v>
      </c>
      <c r="J150" s="294">
        <f t="shared" ref="J150:K150" si="17">SUM(J151:J170)</f>
        <v>0</v>
      </c>
      <c r="K150" s="294">
        <f t="shared" si="17"/>
        <v>0</v>
      </c>
      <c r="L150" s="80">
        <f t="shared" si="16"/>
        <v>0</v>
      </c>
    </row>
    <row r="151" spans="1:12" x14ac:dyDescent="0.25">
      <c r="A151" s="770" t="s">
        <v>356</v>
      </c>
      <c r="B151" s="771" t="s">
        <v>78</v>
      </c>
      <c r="C151" s="771">
        <v>633013</v>
      </c>
      <c r="D151" s="68" t="s">
        <v>25</v>
      </c>
      <c r="E151" s="65">
        <f t="shared" ref="E151:E170" si="18">SUM(F151:L151)</f>
        <v>0</v>
      </c>
      <c r="F151" s="129">
        <v>0</v>
      </c>
      <c r="G151" s="130">
        <v>0</v>
      </c>
      <c r="H151" s="295">
        <v>0</v>
      </c>
      <c r="I151" s="295">
        <v>0</v>
      </c>
      <c r="J151" s="295">
        <v>0</v>
      </c>
      <c r="K151" s="295">
        <v>0</v>
      </c>
      <c r="L151" s="135">
        <v>0</v>
      </c>
    </row>
    <row r="152" spans="1:12" x14ac:dyDescent="0.25">
      <c r="A152" s="770"/>
      <c r="B152" s="771"/>
      <c r="C152" s="771"/>
      <c r="D152" s="69" t="s">
        <v>26</v>
      </c>
      <c r="E152" s="66">
        <f t="shared" si="18"/>
        <v>0</v>
      </c>
      <c r="F152" s="131">
        <v>0</v>
      </c>
      <c r="G152" s="132">
        <v>0</v>
      </c>
      <c r="H152" s="296">
        <v>0</v>
      </c>
      <c r="I152" s="296">
        <v>0</v>
      </c>
      <c r="J152" s="296">
        <v>0</v>
      </c>
      <c r="K152" s="296">
        <v>0</v>
      </c>
      <c r="L152" s="136">
        <v>0</v>
      </c>
    </row>
    <row r="153" spans="1:12" x14ac:dyDescent="0.25">
      <c r="A153" s="770"/>
      <c r="B153" s="771"/>
      <c r="C153" s="771"/>
      <c r="D153" s="69" t="s">
        <v>27</v>
      </c>
      <c r="E153" s="66">
        <f t="shared" si="18"/>
        <v>0</v>
      </c>
      <c r="F153" s="131">
        <v>0</v>
      </c>
      <c r="G153" s="132">
        <v>0</v>
      </c>
      <c r="H153" s="296">
        <v>0</v>
      </c>
      <c r="I153" s="296">
        <v>0</v>
      </c>
      <c r="J153" s="296">
        <v>0</v>
      </c>
      <c r="K153" s="296">
        <v>0</v>
      </c>
      <c r="L153" s="136">
        <v>0</v>
      </c>
    </row>
    <row r="154" spans="1:12" x14ac:dyDescent="0.25">
      <c r="A154" s="770"/>
      <c r="B154" s="771"/>
      <c r="C154" s="771"/>
      <c r="D154" s="69" t="s">
        <v>28</v>
      </c>
      <c r="E154" s="66">
        <f t="shared" si="18"/>
        <v>0</v>
      </c>
      <c r="F154" s="131">
        <v>0</v>
      </c>
      <c r="G154" s="132">
        <v>0</v>
      </c>
      <c r="H154" s="296">
        <v>0</v>
      </c>
      <c r="I154" s="296">
        <v>0</v>
      </c>
      <c r="J154" s="296">
        <v>0</v>
      </c>
      <c r="K154" s="296">
        <v>0</v>
      </c>
      <c r="L154" s="136">
        <v>0</v>
      </c>
    </row>
    <row r="155" spans="1:12" x14ac:dyDescent="0.25">
      <c r="A155" s="770"/>
      <c r="B155" s="771"/>
      <c r="C155" s="771"/>
      <c r="D155" s="69" t="s">
        <v>29</v>
      </c>
      <c r="E155" s="66">
        <f t="shared" si="18"/>
        <v>0</v>
      </c>
      <c r="F155" s="131">
        <v>0</v>
      </c>
      <c r="G155" s="132">
        <v>0</v>
      </c>
      <c r="H155" s="296">
        <v>0</v>
      </c>
      <c r="I155" s="296">
        <v>0</v>
      </c>
      <c r="J155" s="296">
        <v>0</v>
      </c>
      <c r="K155" s="296">
        <v>0</v>
      </c>
      <c r="L155" s="136">
        <v>0</v>
      </c>
    </row>
    <row r="156" spans="1:12" x14ac:dyDescent="0.25">
      <c r="A156" s="770"/>
      <c r="B156" s="771"/>
      <c r="C156" s="771"/>
      <c r="D156" s="69" t="s">
        <v>30</v>
      </c>
      <c r="E156" s="66">
        <f t="shared" si="18"/>
        <v>0</v>
      </c>
      <c r="F156" s="131">
        <v>0</v>
      </c>
      <c r="G156" s="132">
        <v>0</v>
      </c>
      <c r="H156" s="296">
        <v>0</v>
      </c>
      <c r="I156" s="296">
        <v>0</v>
      </c>
      <c r="J156" s="296">
        <v>0</v>
      </c>
      <c r="K156" s="296">
        <v>0</v>
      </c>
      <c r="L156" s="136">
        <v>0</v>
      </c>
    </row>
    <row r="157" spans="1:12" x14ac:dyDescent="0.25">
      <c r="A157" s="770"/>
      <c r="B157" s="771"/>
      <c r="C157" s="771"/>
      <c r="D157" s="69" t="s">
        <v>31</v>
      </c>
      <c r="E157" s="66">
        <f t="shared" si="18"/>
        <v>0</v>
      </c>
      <c r="F157" s="131">
        <v>0</v>
      </c>
      <c r="G157" s="132">
        <v>0</v>
      </c>
      <c r="H157" s="296">
        <v>0</v>
      </c>
      <c r="I157" s="296">
        <v>0</v>
      </c>
      <c r="J157" s="296">
        <v>0</v>
      </c>
      <c r="K157" s="296">
        <v>0</v>
      </c>
      <c r="L157" s="136">
        <v>0</v>
      </c>
    </row>
    <row r="158" spans="1:12" x14ac:dyDescent="0.25">
      <c r="A158" s="770"/>
      <c r="B158" s="771"/>
      <c r="C158" s="771"/>
      <c r="D158" s="69" t="s">
        <v>32</v>
      </c>
      <c r="E158" s="66">
        <f t="shared" si="18"/>
        <v>0</v>
      </c>
      <c r="F158" s="131">
        <v>0</v>
      </c>
      <c r="G158" s="132">
        <v>0</v>
      </c>
      <c r="H158" s="296">
        <v>0</v>
      </c>
      <c r="I158" s="296">
        <v>0</v>
      </c>
      <c r="J158" s="296">
        <v>0</v>
      </c>
      <c r="K158" s="296">
        <v>0</v>
      </c>
      <c r="L158" s="136">
        <v>0</v>
      </c>
    </row>
    <row r="159" spans="1:12" x14ac:dyDescent="0.25">
      <c r="A159" s="770"/>
      <c r="B159" s="771"/>
      <c r="C159" s="771"/>
      <c r="D159" s="69" t="s">
        <v>33</v>
      </c>
      <c r="E159" s="66">
        <f t="shared" si="18"/>
        <v>0</v>
      </c>
      <c r="F159" s="131">
        <v>0</v>
      </c>
      <c r="G159" s="132">
        <v>0</v>
      </c>
      <c r="H159" s="296">
        <v>0</v>
      </c>
      <c r="I159" s="296">
        <v>0</v>
      </c>
      <c r="J159" s="296">
        <v>0</v>
      </c>
      <c r="K159" s="296">
        <v>0</v>
      </c>
      <c r="L159" s="136">
        <v>0</v>
      </c>
    </row>
    <row r="160" spans="1:12" ht="15.75" thickBot="1" x14ac:dyDescent="0.3">
      <c r="A160" s="770"/>
      <c r="B160" s="771"/>
      <c r="C160" s="771"/>
      <c r="D160" s="70" t="s">
        <v>34</v>
      </c>
      <c r="E160" s="67">
        <f t="shared" si="18"/>
        <v>0</v>
      </c>
      <c r="F160" s="133">
        <v>0</v>
      </c>
      <c r="G160" s="134">
        <v>0</v>
      </c>
      <c r="H160" s="297">
        <v>0</v>
      </c>
      <c r="I160" s="297">
        <v>0</v>
      </c>
      <c r="J160" s="297">
        <v>0</v>
      </c>
      <c r="K160" s="297">
        <v>0</v>
      </c>
      <c r="L160" s="137">
        <v>0</v>
      </c>
    </row>
    <row r="161" spans="1:12" x14ac:dyDescent="0.25">
      <c r="A161" s="770" t="s">
        <v>355</v>
      </c>
      <c r="B161" s="771"/>
      <c r="C161" s="771">
        <v>637031</v>
      </c>
      <c r="D161" s="68" t="s">
        <v>25</v>
      </c>
      <c r="E161" s="66">
        <f t="shared" si="18"/>
        <v>0</v>
      </c>
      <c r="F161" s="129">
        <v>0</v>
      </c>
      <c r="G161" s="130">
        <v>0</v>
      </c>
      <c r="H161" s="295">
        <v>0</v>
      </c>
      <c r="I161" s="295">
        <v>0</v>
      </c>
      <c r="J161" s="295">
        <v>0</v>
      </c>
      <c r="K161" s="295">
        <v>0</v>
      </c>
      <c r="L161" s="135">
        <v>0</v>
      </c>
    </row>
    <row r="162" spans="1:12" x14ac:dyDescent="0.25">
      <c r="A162" s="770"/>
      <c r="B162" s="771"/>
      <c r="C162" s="771"/>
      <c r="D162" s="69" t="s">
        <v>26</v>
      </c>
      <c r="E162" s="66">
        <f t="shared" si="18"/>
        <v>0</v>
      </c>
      <c r="F162" s="131">
        <v>0</v>
      </c>
      <c r="G162" s="132">
        <v>0</v>
      </c>
      <c r="H162" s="296">
        <v>0</v>
      </c>
      <c r="I162" s="296">
        <v>0</v>
      </c>
      <c r="J162" s="296">
        <v>0</v>
      </c>
      <c r="K162" s="296">
        <v>0</v>
      </c>
      <c r="L162" s="136">
        <v>0</v>
      </c>
    </row>
    <row r="163" spans="1:12" x14ac:dyDescent="0.25">
      <c r="A163" s="770"/>
      <c r="B163" s="771"/>
      <c r="C163" s="771"/>
      <c r="D163" s="69" t="s">
        <v>27</v>
      </c>
      <c r="E163" s="66">
        <f t="shared" si="18"/>
        <v>0</v>
      </c>
      <c r="F163" s="131">
        <v>0</v>
      </c>
      <c r="G163" s="132">
        <v>0</v>
      </c>
      <c r="H163" s="296">
        <v>0</v>
      </c>
      <c r="I163" s="296">
        <v>0</v>
      </c>
      <c r="J163" s="296">
        <v>0</v>
      </c>
      <c r="K163" s="296">
        <v>0</v>
      </c>
      <c r="L163" s="136">
        <v>0</v>
      </c>
    </row>
    <row r="164" spans="1:12" x14ac:dyDescent="0.25">
      <c r="A164" s="770"/>
      <c r="B164" s="771"/>
      <c r="C164" s="771"/>
      <c r="D164" s="69" t="s">
        <v>28</v>
      </c>
      <c r="E164" s="66">
        <f t="shared" si="18"/>
        <v>0</v>
      </c>
      <c r="F164" s="131">
        <v>0</v>
      </c>
      <c r="G164" s="132">
        <v>0</v>
      </c>
      <c r="H164" s="296">
        <v>0</v>
      </c>
      <c r="I164" s="296">
        <v>0</v>
      </c>
      <c r="J164" s="296">
        <v>0</v>
      </c>
      <c r="K164" s="296">
        <v>0</v>
      </c>
      <c r="L164" s="136">
        <v>0</v>
      </c>
    </row>
    <row r="165" spans="1:12" x14ac:dyDescent="0.25">
      <c r="A165" s="770"/>
      <c r="B165" s="771"/>
      <c r="C165" s="771"/>
      <c r="D165" s="69" t="s">
        <v>29</v>
      </c>
      <c r="E165" s="66">
        <f t="shared" si="18"/>
        <v>0</v>
      </c>
      <c r="F165" s="131">
        <v>0</v>
      </c>
      <c r="G165" s="132">
        <v>0</v>
      </c>
      <c r="H165" s="296">
        <v>0</v>
      </c>
      <c r="I165" s="296">
        <v>0</v>
      </c>
      <c r="J165" s="296">
        <v>0</v>
      </c>
      <c r="K165" s="296">
        <v>0</v>
      </c>
      <c r="L165" s="136">
        <v>0</v>
      </c>
    </row>
    <row r="166" spans="1:12" x14ac:dyDescent="0.25">
      <c r="A166" s="770"/>
      <c r="B166" s="771"/>
      <c r="C166" s="771"/>
      <c r="D166" s="69" t="s">
        <v>30</v>
      </c>
      <c r="E166" s="66">
        <f t="shared" si="18"/>
        <v>0</v>
      </c>
      <c r="F166" s="131">
        <v>0</v>
      </c>
      <c r="G166" s="132">
        <v>0</v>
      </c>
      <c r="H166" s="296">
        <v>0</v>
      </c>
      <c r="I166" s="296">
        <v>0</v>
      </c>
      <c r="J166" s="296">
        <v>0</v>
      </c>
      <c r="K166" s="296">
        <v>0</v>
      </c>
      <c r="L166" s="136">
        <v>0</v>
      </c>
    </row>
    <row r="167" spans="1:12" x14ac:dyDescent="0.25">
      <c r="A167" s="770"/>
      <c r="B167" s="771"/>
      <c r="C167" s="771"/>
      <c r="D167" s="69" t="s">
        <v>31</v>
      </c>
      <c r="E167" s="66">
        <f t="shared" si="18"/>
        <v>0</v>
      </c>
      <c r="F167" s="131">
        <v>0</v>
      </c>
      <c r="G167" s="132">
        <v>0</v>
      </c>
      <c r="H167" s="296">
        <v>0</v>
      </c>
      <c r="I167" s="296">
        <v>0</v>
      </c>
      <c r="J167" s="296">
        <v>0</v>
      </c>
      <c r="K167" s="296">
        <v>0</v>
      </c>
      <c r="L167" s="136">
        <v>0</v>
      </c>
    </row>
    <row r="168" spans="1:12" x14ac:dyDescent="0.25">
      <c r="A168" s="770"/>
      <c r="B168" s="771"/>
      <c r="C168" s="771"/>
      <c r="D168" s="69" t="s">
        <v>32</v>
      </c>
      <c r="E168" s="66">
        <f t="shared" si="18"/>
        <v>0</v>
      </c>
      <c r="F168" s="131">
        <v>0</v>
      </c>
      <c r="G168" s="132">
        <v>0</v>
      </c>
      <c r="H168" s="296">
        <v>0</v>
      </c>
      <c r="I168" s="296">
        <v>0</v>
      </c>
      <c r="J168" s="296">
        <v>0</v>
      </c>
      <c r="K168" s="296">
        <v>0</v>
      </c>
      <c r="L168" s="136">
        <v>0</v>
      </c>
    </row>
    <row r="169" spans="1:12" x14ac:dyDescent="0.25">
      <c r="A169" s="770"/>
      <c r="B169" s="771"/>
      <c r="C169" s="771"/>
      <c r="D169" s="69" t="s">
        <v>33</v>
      </c>
      <c r="E169" s="66">
        <f t="shared" si="18"/>
        <v>0</v>
      </c>
      <c r="F169" s="131">
        <v>0</v>
      </c>
      <c r="G169" s="132">
        <v>0</v>
      </c>
      <c r="H169" s="296">
        <v>0</v>
      </c>
      <c r="I169" s="296">
        <v>0</v>
      </c>
      <c r="J169" s="296">
        <v>0</v>
      </c>
      <c r="K169" s="296">
        <v>0</v>
      </c>
      <c r="L169" s="136">
        <v>0</v>
      </c>
    </row>
    <row r="170" spans="1:12" ht="15.75" thickBot="1" x14ac:dyDescent="0.3">
      <c r="A170" s="770"/>
      <c r="B170" s="771"/>
      <c r="C170" s="771"/>
      <c r="D170" s="70" t="s">
        <v>34</v>
      </c>
      <c r="E170" s="67">
        <f t="shared" si="18"/>
        <v>0</v>
      </c>
      <c r="F170" s="133">
        <v>0</v>
      </c>
      <c r="G170" s="134">
        <v>0</v>
      </c>
      <c r="H170" s="297">
        <v>0</v>
      </c>
      <c r="I170" s="297">
        <v>0</v>
      </c>
      <c r="J170" s="297">
        <v>0</v>
      </c>
      <c r="K170" s="297">
        <v>0</v>
      </c>
      <c r="L170" s="137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9" orientation="portrait" r:id="rId1"/>
  <ignoredErrors>
    <ignoredError sqref="E25 E78 E1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G84"/>
  <sheetViews>
    <sheetView view="pageBreakPreview" topLeftCell="A22" zoomScaleNormal="85" zoomScaleSheetLayoutView="100" workbookViewId="0">
      <selection activeCell="F4" sqref="F4"/>
    </sheetView>
  </sheetViews>
  <sheetFormatPr defaultColWidth="8.85546875" defaultRowHeight="15" outlineLevelRow="1" outlineLevelCol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6" max="7" width="19.28515625" customWidth="1" outlineLevel="1"/>
  </cols>
  <sheetData>
    <row r="1" spans="1:7" ht="36" customHeight="1" thickBot="1" x14ac:dyDescent="0.4">
      <c r="A1" s="766" t="s">
        <v>98</v>
      </c>
      <c r="B1" s="766"/>
      <c r="C1" s="766"/>
      <c r="D1" s="767"/>
      <c r="E1" s="71" t="s">
        <v>35</v>
      </c>
      <c r="F1" s="338" t="s">
        <v>437</v>
      </c>
      <c r="G1" s="338" t="s">
        <v>438</v>
      </c>
    </row>
    <row r="2" spans="1:7" ht="15.75" thickBot="1" x14ac:dyDescent="0.3">
      <c r="A2" s="41" t="s">
        <v>0</v>
      </c>
      <c r="B2" s="76" t="s">
        <v>75</v>
      </c>
      <c r="C2" s="76" t="s">
        <v>74</v>
      </c>
      <c r="D2" s="76" t="s">
        <v>23</v>
      </c>
      <c r="E2" s="17"/>
      <c r="F2" s="17"/>
      <c r="G2" s="17"/>
    </row>
    <row r="3" spans="1:7" ht="15.75" thickBot="1" x14ac:dyDescent="0.3">
      <c r="A3" s="775" t="s">
        <v>88</v>
      </c>
      <c r="B3" s="775"/>
      <c r="C3" s="775"/>
      <c r="D3" s="75"/>
      <c r="E3" s="78">
        <f t="shared" ref="E3:G3" si="0">SUM(E4:E33)</f>
        <v>250211.5</v>
      </c>
      <c r="F3" s="79">
        <f t="shared" si="0"/>
        <v>99770</v>
      </c>
      <c r="G3" s="79">
        <f t="shared" si="0"/>
        <v>150441.5</v>
      </c>
    </row>
    <row r="4" spans="1:7" outlineLevel="1" x14ac:dyDescent="0.25">
      <c r="A4" s="770" t="s">
        <v>90</v>
      </c>
      <c r="B4" s="770" t="s">
        <v>93</v>
      </c>
      <c r="C4" s="771">
        <v>713002</v>
      </c>
      <c r="D4" s="68" t="s">
        <v>25</v>
      </c>
      <c r="E4" s="72">
        <f t="shared" ref="E4:E33" si="1">SUM(F4:G4)</f>
        <v>250211.5</v>
      </c>
      <c r="F4" s="120">
        <f>'Rozpočet - HW a licencie'!E15</f>
        <v>99770</v>
      </c>
      <c r="G4" s="121">
        <f>'Rozpočet - HW a licencie'!E6</f>
        <v>150441.5</v>
      </c>
    </row>
    <row r="5" spans="1:7" outlineLevel="1" x14ac:dyDescent="0.25">
      <c r="A5" s="770"/>
      <c r="B5" s="771"/>
      <c r="C5" s="771"/>
      <c r="D5" s="69" t="s">
        <v>26</v>
      </c>
      <c r="E5" s="73">
        <f t="shared" si="1"/>
        <v>0</v>
      </c>
      <c r="F5" s="123">
        <v>0</v>
      </c>
      <c r="G5" s="124">
        <v>0</v>
      </c>
    </row>
    <row r="6" spans="1:7" outlineLevel="1" x14ac:dyDescent="0.25">
      <c r="A6" s="770"/>
      <c r="B6" s="771"/>
      <c r="C6" s="771"/>
      <c r="D6" s="69" t="s">
        <v>27</v>
      </c>
      <c r="E6" s="73">
        <f t="shared" si="1"/>
        <v>0</v>
      </c>
      <c r="F6" s="123">
        <v>0</v>
      </c>
      <c r="G6" s="124">
        <v>0</v>
      </c>
    </row>
    <row r="7" spans="1:7" outlineLevel="1" x14ac:dyDescent="0.25">
      <c r="A7" s="770"/>
      <c r="B7" s="771"/>
      <c r="C7" s="771"/>
      <c r="D7" s="69" t="s">
        <v>28</v>
      </c>
      <c r="E7" s="73">
        <f t="shared" si="1"/>
        <v>0</v>
      </c>
      <c r="F7" s="123">
        <v>0</v>
      </c>
      <c r="G7" s="124">
        <v>0</v>
      </c>
    </row>
    <row r="8" spans="1:7" outlineLevel="1" x14ac:dyDescent="0.25">
      <c r="A8" s="770"/>
      <c r="B8" s="771"/>
      <c r="C8" s="771"/>
      <c r="D8" s="69" t="s">
        <v>29</v>
      </c>
      <c r="E8" s="73">
        <f t="shared" si="1"/>
        <v>0</v>
      </c>
      <c r="F8" s="123">
        <v>0</v>
      </c>
      <c r="G8" s="124">
        <v>0</v>
      </c>
    </row>
    <row r="9" spans="1:7" outlineLevel="1" x14ac:dyDescent="0.25">
      <c r="A9" s="770"/>
      <c r="B9" s="771"/>
      <c r="C9" s="771"/>
      <c r="D9" s="69" t="s">
        <v>30</v>
      </c>
      <c r="E9" s="73">
        <f t="shared" si="1"/>
        <v>0</v>
      </c>
      <c r="F9" s="123">
        <v>0</v>
      </c>
      <c r="G9" s="124">
        <v>0</v>
      </c>
    </row>
    <row r="10" spans="1:7" outlineLevel="1" x14ac:dyDescent="0.25">
      <c r="A10" s="770"/>
      <c r="B10" s="771"/>
      <c r="C10" s="771"/>
      <c r="D10" s="69" t="s">
        <v>31</v>
      </c>
      <c r="E10" s="73">
        <f t="shared" si="1"/>
        <v>0</v>
      </c>
      <c r="F10" s="123">
        <v>0</v>
      </c>
      <c r="G10" s="124">
        <v>0</v>
      </c>
    </row>
    <row r="11" spans="1:7" outlineLevel="1" x14ac:dyDescent="0.25">
      <c r="A11" s="770"/>
      <c r="B11" s="771"/>
      <c r="C11" s="771"/>
      <c r="D11" s="69" t="s">
        <v>32</v>
      </c>
      <c r="E11" s="73">
        <f t="shared" si="1"/>
        <v>0</v>
      </c>
      <c r="F11" s="123">
        <v>0</v>
      </c>
      <c r="G11" s="124">
        <v>0</v>
      </c>
    </row>
    <row r="12" spans="1:7" outlineLevel="1" x14ac:dyDescent="0.25">
      <c r="A12" s="770"/>
      <c r="B12" s="771"/>
      <c r="C12" s="771"/>
      <c r="D12" s="69" t="s">
        <v>33</v>
      </c>
      <c r="E12" s="73">
        <f t="shared" si="1"/>
        <v>0</v>
      </c>
      <c r="F12" s="123">
        <v>0</v>
      </c>
      <c r="G12" s="124">
        <v>0</v>
      </c>
    </row>
    <row r="13" spans="1:7" ht="15.75" outlineLevel="1" thickBot="1" x14ac:dyDescent="0.3">
      <c r="A13" s="770"/>
      <c r="B13" s="771"/>
      <c r="C13" s="771"/>
      <c r="D13" s="70" t="s">
        <v>34</v>
      </c>
      <c r="E13" s="74">
        <f t="shared" si="1"/>
        <v>0</v>
      </c>
      <c r="F13" s="126">
        <v>0</v>
      </c>
      <c r="G13" s="127">
        <v>0</v>
      </c>
    </row>
    <row r="14" spans="1:7" ht="15" customHeight="1" outlineLevel="1" x14ac:dyDescent="0.25">
      <c r="A14" s="770" t="s">
        <v>91</v>
      </c>
      <c r="B14" s="770" t="s">
        <v>115</v>
      </c>
      <c r="C14" s="771">
        <v>633002</v>
      </c>
      <c r="D14" s="68" t="s">
        <v>25</v>
      </c>
      <c r="E14" s="73">
        <f t="shared" si="1"/>
        <v>0</v>
      </c>
      <c r="F14" s="120">
        <v>0</v>
      </c>
      <c r="G14" s="121">
        <v>0</v>
      </c>
    </row>
    <row r="15" spans="1:7" outlineLevel="1" x14ac:dyDescent="0.25">
      <c r="A15" s="770"/>
      <c r="B15" s="771"/>
      <c r="C15" s="771"/>
      <c r="D15" s="69" t="s">
        <v>26</v>
      </c>
      <c r="E15" s="73">
        <f t="shared" si="1"/>
        <v>0</v>
      </c>
      <c r="F15" s="123">
        <v>0</v>
      </c>
      <c r="G15" s="124">
        <v>0</v>
      </c>
    </row>
    <row r="16" spans="1:7" outlineLevel="1" x14ac:dyDescent="0.25">
      <c r="A16" s="770"/>
      <c r="B16" s="771"/>
      <c r="C16" s="771"/>
      <c r="D16" s="69" t="s">
        <v>27</v>
      </c>
      <c r="E16" s="73">
        <f t="shared" si="1"/>
        <v>0</v>
      </c>
      <c r="F16" s="123">
        <v>0</v>
      </c>
      <c r="G16" s="124">
        <v>0</v>
      </c>
    </row>
    <row r="17" spans="1:7" outlineLevel="1" x14ac:dyDescent="0.25">
      <c r="A17" s="770"/>
      <c r="B17" s="771"/>
      <c r="C17" s="771"/>
      <c r="D17" s="69" t="s">
        <v>28</v>
      </c>
      <c r="E17" s="73">
        <f t="shared" si="1"/>
        <v>0</v>
      </c>
      <c r="F17" s="123">
        <v>0</v>
      </c>
      <c r="G17" s="124">
        <v>0</v>
      </c>
    </row>
    <row r="18" spans="1:7" outlineLevel="1" x14ac:dyDescent="0.25">
      <c r="A18" s="770"/>
      <c r="B18" s="771"/>
      <c r="C18" s="771"/>
      <c r="D18" s="69" t="s">
        <v>29</v>
      </c>
      <c r="E18" s="73">
        <f t="shared" si="1"/>
        <v>0</v>
      </c>
      <c r="F18" s="123">
        <v>0</v>
      </c>
      <c r="G18" s="124">
        <v>0</v>
      </c>
    </row>
    <row r="19" spans="1:7" outlineLevel="1" x14ac:dyDescent="0.25">
      <c r="A19" s="770"/>
      <c r="B19" s="771"/>
      <c r="C19" s="771"/>
      <c r="D19" s="69" t="s">
        <v>30</v>
      </c>
      <c r="E19" s="73">
        <f t="shared" si="1"/>
        <v>0</v>
      </c>
      <c r="F19" s="123">
        <v>0</v>
      </c>
      <c r="G19" s="124">
        <v>0</v>
      </c>
    </row>
    <row r="20" spans="1:7" outlineLevel="1" x14ac:dyDescent="0.25">
      <c r="A20" s="770"/>
      <c r="B20" s="771"/>
      <c r="C20" s="771"/>
      <c r="D20" s="69" t="s">
        <v>31</v>
      </c>
      <c r="E20" s="73">
        <f t="shared" si="1"/>
        <v>0</v>
      </c>
      <c r="F20" s="123">
        <v>0</v>
      </c>
      <c r="G20" s="124">
        <v>0</v>
      </c>
    </row>
    <row r="21" spans="1:7" outlineLevel="1" x14ac:dyDescent="0.25">
      <c r="A21" s="770"/>
      <c r="B21" s="771"/>
      <c r="C21" s="771"/>
      <c r="D21" s="69" t="s">
        <v>32</v>
      </c>
      <c r="E21" s="73">
        <f t="shared" si="1"/>
        <v>0</v>
      </c>
      <c r="F21" s="123">
        <v>0</v>
      </c>
      <c r="G21" s="124">
        <v>0</v>
      </c>
    </row>
    <row r="22" spans="1:7" outlineLevel="1" x14ac:dyDescent="0.25">
      <c r="A22" s="770"/>
      <c r="B22" s="771"/>
      <c r="C22" s="771"/>
      <c r="D22" s="69" t="s">
        <v>33</v>
      </c>
      <c r="E22" s="73">
        <f t="shared" si="1"/>
        <v>0</v>
      </c>
      <c r="F22" s="123">
        <v>0</v>
      </c>
      <c r="G22" s="124">
        <v>0</v>
      </c>
    </row>
    <row r="23" spans="1:7" ht="15.75" outlineLevel="1" thickBot="1" x14ac:dyDescent="0.3">
      <c r="A23" s="770"/>
      <c r="B23" s="771"/>
      <c r="C23" s="771"/>
      <c r="D23" s="70" t="s">
        <v>34</v>
      </c>
      <c r="E23" s="74">
        <f t="shared" si="1"/>
        <v>0</v>
      </c>
      <c r="F23" s="126">
        <v>0</v>
      </c>
      <c r="G23" s="127">
        <v>0</v>
      </c>
    </row>
    <row r="24" spans="1:7" outlineLevel="1" x14ac:dyDescent="0.25">
      <c r="A24" s="770" t="s">
        <v>92</v>
      </c>
      <c r="B24" s="771" t="s">
        <v>78</v>
      </c>
      <c r="C24" s="771">
        <v>637001</v>
      </c>
      <c r="D24" s="68" t="s">
        <v>25</v>
      </c>
      <c r="E24" s="73">
        <f t="shared" si="1"/>
        <v>0</v>
      </c>
      <c r="F24" s="120">
        <v>0</v>
      </c>
      <c r="G24" s="121">
        <v>0</v>
      </c>
    </row>
    <row r="25" spans="1:7" outlineLevel="1" x14ac:dyDescent="0.25">
      <c r="A25" s="770"/>
      <c r="B25" s="771"/>
      <c r="C25" s="771"/>
      <c r="D25" s="69" t="s">
        <v>26</v>
      </c>
      <c r="E25" s="73">
        <f t="shared" si="1"/>
        <v>0</v>
      </c>
      <c r="F25" s="123">
        <v>0</v>
      </c>
      <c r="G25" s="124">
        <v>0</v>
      </c>
    </row>
    <row r="26" spans="1:7" outlineLevel="1" x14ac:dyDescent="0.25">
      <c r="A26" s="770"/>
      <c r="B26" s="771"/>
      <c r="C26" s="771"/>
      <c r="D26" s="69" t="s">
        <v>27</v>
      </c>
      <c r="E26" s="73">
        <f t="shared" si="1"/>
        <v>0</v>
      </c>
      <c r="F26" s="123">
        <v>0</v>
      </c>
      <c r="G26" s="124">
        <v>0</v>
      </c>
    </row>
    <row r="27" spans="1:7" outlineLevel="1" x14ac:dyDescent="0.25">
      <c r="A27" s="770"/>
      <c r="B27" s="771"/>
      <c r="C27" s="771"/>
      <c r="D27" s="69" t="s">
        <v>28</v>
      </c>
      <c r="E27" s="73">
        <f t="shared" si="1"/>
        <v>0</v>
      </c>
      <c r="F27" s="123">
        <v>0</v>
      </c>
      <c r="G27" s="124">
        <v>0</v>
      </c>
    </row>
    <row r="28" spans="1:7" outlineLevel="1" x14ac:dyDescent="0.25">
      <c r="A28" s="770"/>
      <c r="B28" s="771"/>
      <c r="C28" s="771"/>
      <c r="D28" s="69" t="s">
        <v>29</v>
      </c>
      <c r="E28" s="73">
        <f t="shared" si="1"/>
        <v>0</v>
      </c>
      <c r="F28" s="123">
        <v>0</v>
      </c>
      <c r="G28" s="124">
        <v>0</v>
      </c>
    </row>
    <row r="29" spans="1:7" outlineLevel="1" x14ac:dyDescent="0.25">
      <c r="A29" s="770"/>
      <c r="B29" s="771"/>
      <c r="C29" s="771"/>
      <c r="D29" s="69" t="s">
        <v>30</v>
      </c>
      <c r="E29" s="73">
        <f t="shared" si="1"/>
        <v>0</v>
      </c>
      <c r="F29" s="123">
        <v>0</v>
      </c>
      <c r="G29" s="124">
        <v>0</v>
      </c>
    </row>
    <row r="30" spans="1:7" outlineLevel="1" x14ac:dyDescent="0.25">
      <c r="A30" s="770"/>
      <c r="B30" s="771"/>
      <c r="C30" s="771"/>
      <c r="D30" s="69" t="s">
        <v>31</v>
      </c>
      <c r="E30" s="73">
        <f t="shared" si="1"/>
        <v>0</v>
      </c>
      <c r="F30" s="123">
        <v>0</v>
      </c>
      <c r="G30" s="124">
        <v>0</v>
      </c>
    </row>
    <row r="31" spans="1:7" outlineLevel="1" x14ac:dyDescent="0.25">
      <c r="A31" s="770"/>
      <c r="B31" s="771"/>
      <c r="C31" s="771"/>
      <c r="D31" s="69" t="s">
        <v>32</v>
      </c>
      <c r="E31" s="73">
        <f t="shared" si="1"/>
        <v>0</v>
      </c>
      <c r="F31" s="123">
        <v>0</v>
      </c>
      <c r="G31" s="124">
        <v>0</v>
      </c>
    </row>
    <row r="32" spans="1:7" outlineLevel="1" x14ac:dyDescent="0.25">
      <c r="A32" s="770"/>
      <c r="B32" s="771"/>
      <c r="C32" s="771"/>
      <c r="D32" s="69" t="s">
        <v>33</v>
      </c>
      <c r="E32" s="73">
        <f t="shared" si="1"/>
        <v>0</v>
      </c>
      <c r="F32" s="123">
        <v>0</v>
      </c>
      <c r="G32" s="124">
        <v>0</v>
      </c>
    </row>
    <row r="33" spans="1:7" ht="15.75" outlineLevel="1" thickBot="1" x14ac:dyDescent="0.3">
      <c r="A33" s="770"/>
      <c r="B33" s="771"/>
      <c r="C33" s="771"/>
      <c r="D33" s="70" t="s">
        <v>34</v>
      </c>
      <c r="E33" s="73">
        <f t="shared" si="1"/>
        <v>0</v>
      </c>
      <c r="F33" s="126">
        <v>0</v>
      </c>
      <c r="G33" s="127">
        <v>0</v>
      </c>
    </row>
    <row r="34" spans="1:7" ht="15.75" thickBot="1" x14ac:dyDescent="0.3">
      <c r="A34" s="772" t="s">
        <v>89</v>
      </c>
      <c r="B34" s="772"/>
      <c r="C34" s="772"/>
      <c r="D34" s="77"/>
      <c r="E34" s="78">
        <f t="shared" ref="E34:G34" si="2">SUM(E35:E84)</f>
        <v>0</v>
      </c>
      <c r="F34" s="79">
        <f t="shared" si="2"/>
        <v>0</v>
      </c>
      <c r="G34" s="79">
        <f t="shared" si="2"/>
        <v>0</v>
      </c>
    </row>
    <row r="35" spans="1:7" outlineLevel="1" x14ac:dyDescent="0.25">
      <c r="A35" s="770" t="s">
        <v>94</v>
      </c>
      <c r="B35" s="771" t="s">
        <v>81</v>
      </c>
      <c r="C35" s="771">
        <v>635002</v>
      </c>
      <c r="D35" s="68" t="s">
        <v>25</v>
      </c>
      <c r="E35" s="72">
        <f t="shared" ref="E35:E66" si="3">SUM(F35:G35)</f>
        <v>0</v>
      </c>
      <c r="F35" s="120">
        <v>0</v>
      </c>
      <c r="G35" s="121">
        <v>0</v>
      </c>
    </row>
    <row r="36" spans="1:7" outlineLevel="1" x14ac:dyDescent="0.25">
      <c r="A36" s="770"/>
      <c r="B36" s="771"/>
      <c r="C36" s="771"/>
      <c r="D36" s="69" t="s">
        <v>26</v>
      </c>
      <c r="E36" s="73">
        <f t="shared" si="3"/>
        <v>0</v>
      </c>
      <c r="F36" s="123">
        <v>0</v>
      </c>
      <c r="G36" s="124">
        <v>0</v>
      </c>
    </row>
    <row r="37" spans="1:7" outlineLevel="1" x14ac:dyDescent="0.25">
      <c r="A37" s="770"/>
      <c r="B37" s="771"/>
      <c r="C37" s="771"/>
      <c r="D37" s="69" t="s">
        <v>27</v>
      </c>
      <c r="E37" s="73">
        <f t="shared" si="3"/>
        <v>0</v>
      </c>
      <c r="F37" s="123">
        <v>0</v>
      </c>
      <c r="G37" s="124">
        <v>0</v>
      </c>
    </row>
    <row r="38" spans="1:7" outlineLevel="1" x14ac:dyDescent="0.25">
      <c r="A38" s="770"/>
      <c r="B38" s="771"/>
      <c r="C38" s="771"/>
      <c r="D38" s="69" t="s">
        <v>28</v>
      </c>
      <c r="E38" s="73">
        <f t="shared" si="3"/>
        <v>0</v>
      </c>
      <c r="F38" s="123">
        <v>0</v>
      </c>
      <c r="G38" s="124">
        <v>0</v>
      </c>
    </row>
    <row r="39" spans="1:7" outlineLevel="1" x14ac:dyDescent="0.25">
      <c r="A39" s="770"/>
      <c r="B39" s="771"/>
      <c r="C39" s="771"/>
      <c r="D39" s="69" t="s">
        <v>29</v>
      </c>
      <c r="E39" s="73">
        <f t="shared" si="3"/>
        <v>0</v>
      </c>
      <c r="F39" s="123">
        <v>0</v>
      </c>
      <c r="G39" s="124">
        <v>0</v>
      </c>
    </row>
    <row r="40" spans="1:7" outlineLevel="1" x14ac:dyDescent="0.25">
      <c r="A40" s="770"/>
      <c r="B40" s="771"/>
      <c r="C40" s="771"/>
      <c r="D40" s="69" t="s">
        <v>30</v>
      </c>
      <c r="E40" s="73">
        <f t="shared" si="3"/>
        <v>0</v>
      </c>
      <c r="F40" s="123">
        <v>0</v>
      </c>
      <c r="G40" s="124">
        <v>0</v>
      </c>
    </row>
    <row r="41" spans="1:7" outlineLevel="1" x14ac:dyDescent="0.25">
      <c r="A41" s="770"/>
      <c r="B41" s="771"/>
      <c r="C41" s="771"/>
      <c r="D41" s="69" t="s">
        <v>31</v>
      </c>
      <c r="E41" s="73">
        <f t="shared" si="3"/>
        <v>0</v>
      </c>
      <c r="F41" s="123">
        <v>0</v>
      </c>
      <c r="G41" s="124">
        <v>0</v>
      </c>
    </row>
    <row r="42" spans="1:7" outlineLevel="1" x14ac:dyDescent="0.25">
      <c r="A42" s="770"/>
      <c r="B42" s="771"/>
      <c r="C42" s="771"/>
      <c r="D42" s="69" t="s">
        <v>32</v>
      </c>
      <c r="E42" s="73">
        <f t="shared" si="3"/>
        <v>0</v>
      </c>
      <c r="F42" s="123">
        <v>0</v>
      </c>
      <c r="G42" s="124">
        <v>0</v>
      </c>
    </row>
    <row r="43" spans="1:7" outlineLevel="1" x14ac:dyDescent="0.25">
      <c r="A43" s="770"/>
      <c r="B43" s="771"/>
      <c r="C43" s="771"/>
      <c r="D43" s="69" t="s">
        <v>33</v>
      </c>
      <c r="E43" s="73">
        <f t="shared" si="3"/>
        <v>0</v>
      </c>
      <c r="F43" s="123">
        <v>0</v>
      </c>
      <c r="G43" s="124">
        <v>0</v>
      </c>
    </row>
    <row r="44" spans="1:7" ht="15.75" outlineLevel="1" thickBot="1" x14ac:dyDescent="0.3">
      <c r="A44" s="770"/>
      <c r="B44" s="771"/>
      <c r="C44" s="771"/>
      <c r="D44" s="70" t="s">
        <v>34</v>
      </c>
      <c r="E44" s="74">
        <f t="shared" si="3"/>
        <v>0</v>
      </c>
      <c r="F44" s="126">
        <v>0</v>
      </c>
      <c r="G44" s="127">
        <v>0</v>
      </c>
    </row>
    <row r="45" spans="1:7" outlineLevel="1" x14ac:dyDescent="0.25">
      <c r="A45" s="770" t="s">
        <v>95</v>
      </c>
      <c r="B45" s="770" t="s">
        <v>93</v>
      </c>
      <c r="C45" s="771">
        <v>718002</v>
      </c>
      <c r="D45" s="68" t="s">
        <v>25</v>
      </c>
      <c r="E45" s="73">
        <f t="shared" si="3"/>
        <v>0</v>
      </c>
      <c r="F45" s="120">
        <v>0</v>
      </c>
      <c r="G45" s="121">
        <v>0</v>
      </c>
    </row>
    <row r="46" spans="1:7" outlineLevel="1" x14ac:dyDescent="0.25">
      <c r="A46" s="770"/>
      <c r="B46" s="771"/>
      <c r="C46" s="771"/>
      <c r="D46" s="69" t="s">
        <v>26</v>
      </c>
      <c r="E46" s="73">
        <f t="shared" si="3"/>
        <v>0</v>
      </c>
      <c r="F46" s="123">
        <v>0</v>
      </c>
      <c r="G46" s="124">
        <v>0</v>
      </c>
    </row>
    <row r="47" spans="1:7" outlineLevel="1" x14ac:dyDescent="0.25">
      <c r="A47" s="770"/>
      <c r="B47" s="771"/>
      <c r="C47" s="771"/>
      <c r="D47" s="69" t="s">
        <v>27</v>
      </c>
      <c r="E47" s="73">
        <f t="shared" si="3"/>
        <v>0</v>
      </c>
      <c r="F47" s="123">
        <v>0</v>
      </c>
      <c r="G47" s="124">
        <v>0</v>
      </c>
    </row>
    <row r="48" spans="1:7" outlineLevel="1" x14ac:dyDescent="0.25">
      <c r="A48" s="770"/>
      <c r="B48" s="771"/>
      <c r="C48" s="771"/>
      <c r="D48" s="69" t="s">
        <v>28</v>
      </c>
      <c r="E48" s="73">
        <f t="shared" si="3"/>
        <v>0</v>
      </c>
      <c r="F48" s="123">
        <v>0</v>
      </c>
      <c r="G48" s="124">
        <v>0</v>
      </c>
    </row>
    <row r="49" spans="1:7" outlineLevel="1" x14ac:dyDescent="0.25">
      <c r="A49" s="770"/>
      <c r="B49" s="771"/>
      <c r="C49" s="771"/>
      <c r="D49" s="69" t="s">
        <v>29</v>
      </c>
      <c r="E49" s="73">
        <f t="shared" si="3"/>
        <v>0</v>
      </c>
      <c r="F49" s="123">
        <v>0</v>
      </c>
      <c r="G49" s="124">
        <v>0</v>
      </c>
    </row>
    <row r="50" spans="1:7" outlineLevel="1" x14ac:dyDescent="0.25">
      <c r="A50" s="770"/>
      <c r="B50" s="771"/>
      <c r="C50" s="771"/>
      <c r="D50" s="69" t="s">
        <v>30</v>
      </c>
      <c r="E50" s="73">
        <f t="shared" si="3"/>
        <v>0</v>
      </c>
      <c r="F50" s="123">
        <v>0</v>
      </c>
      <c r="G50" s="124">
        <v>0</v>
      </c>
    </row>
    <row r="51" spans="1:7" outlineLevel="1" x14ac:dyDescent="0.25">
      <c r="A51" s="770"/>
      <c r="B51" s="771"/>
      <c r="C51" s="771"/>
      <c r="D51" s="69" t="s">
        <v>31</v>
      </c>
      <c r="E51" s="73">
        <f t="shared" si="3"/>
        <v>0</v>
      </c>
      <c r="F51" s="123">
        <v>0</v>
      </c>
      <c r="G51" s="124">
        <v>0</v>
      </c>
    </row>
    <row r="52" spans="1:7" outlineLevel="1" x14ac:dyDescent="0.25">
      <c r="A52" s="770"/>
      <c r="B52" s="771"/>
      <c r="C52" s="771"/>
      <c r="D52" s="69" t="s">
        <v>32</v>
      </c>
      <c r="E52" s="73">
        <f t="shared" si="3"/>
        <v>0</v>
      </c>
      <c r="F52" s="123">
        <v>0</v>
      </c>
      <c r="G52" s="124">
        <v>0</v>
      </c>
    </row>
    <row r="53" spans="1:7" outlineLevel="1" x14ac:dyDescent="0.25">
      <c r="A53" s="770"/>
      <c r="B53" s="771"/>
      <c r="C53" s="771"/>
      <c r="D53" s="69" t="s">
        <v>33</v>
      </c>
      <c r="E53" s="73">
        <f t="shared" si="3"/>
        <v>0</v>
      </c>
      <c r="F53" s="123">
        <v>0</v>
      </c>
      <c r="G53" s="124">
        <v>0</v>
      </c>
    </row>
    <row r="54" spans="1:7" ht="15.75" outlineLevel="1" thickBot="1" x14ac:dyDescent="0.3">
      <c r="A54" s="770"/>
      <c r="B54" s="771"/>
      <c r="C54" s="771"/>
      <c r="D54" s="70" t="s">
        <v>34</v>
      </c>
      <c r="E54" s="74">
        <f t="shared" si="3"/>
        <v>0</v>
      </c>
      <c r="F54" s="126">
        <v>0</v>
      </c>
      <c r="G54" s="127">
        <v>0</v>
      </c>
    </row>
    <row r="55" spans="1:7" outlineLevel="1" x14ac:dyDescent="0.25">
      <c r="A55" s="770" t="s">
        <v>96</v>
      </c>
      <c r="B55" s="771"/>
      <c r="C55" s="771"/>
      <c r="D55" s="68" t="s">
        <v>25</v>
      </c>
      <c r="E55" s="73">
        <f t="shared" si="3"/>
        <v>0</v>
      </c>
      <c r="F55" s="120">
        <v>0</v>
      </c>
      <c r="G55" s="121">
        <v>0</v>
      </c>
    </row>
    <row r="56" spans="1:7" outlineLevel="1" x14ac:dyDescent="0.25">
      <c r="A56" s="770"/>
      <c r="B56" s="771"/>
      <c r="C56" s="771"/>
      <c r="D56" s="69" t="s">
        <v>26</v>
      </c>
      <c r="E56" s="73">
        <f t="shared" si="3"/>
        <v>0</v>
      </c>
      <c r="F56" s="123">
        <v>0</v>
      </c>
      <c r="G56" s="124">
        <v>0</v>
      </c>
    </row>
    <row r="57" spans="1:7" outlineLevel="1" x14ac:dyDescent="0.25">
      <c r="A57" s="770"/>
      <c r="B57" s="771"/>
      <c r="C57" s="771"/>
      <c r="D57" s="69" t="s">
        <v>27</v>
      </c>
      <c r="E57" s="73">
        <f t="shared" si="3"/>
        <v>0</v>
      </c>
      <c r="F57" s="123">
        <v>0</v>
      </c>
      <c r="G57" s="124">
        <v>0</v>
      </c>
    </row>
    <row r="58" spans="1:7" outlineLevel="1" x14ac:dyDescent="0.25">
      <c r="A58" s="770"/>
      <c r="B58" s="771"/>
      <c r="C58" s="771"/>
      <c r="D58" s="69" t="s">
        <v>28</v>
      </c>
      <c r="E58" s="73">
        <f t="shared" si="3"/>
        <v>0</v>
      </c>
      <c r="F58" s="123">
        <v>0</v>
      </c>
      <c r="G58" s="124">
        <v>0</v>
      </c>
    </row>
    <row r="59" spans="1:7" outlineLevel="1" x14ac:dyDescent="0.25">
      <c r="A59" s="770"/>
      <c r="B59" s="771"/>
      <c r="C59" s="771"/>
      <c r="D59" s="69" t="s">
        <v>29</v>
      </c>
      <c r="E59" s="73">
        <f t="shared" si="3"/>
        <v>0</v>
      </c>
      <c r="F59" s="123">
        <v>0</v>
      </c>
      <c r="G59" s="124">
        <v>0</v>
      </c>
    </row>
    <row r="60" spans="1:7" outlineLevel="1" x14ac:dyDescent="0.25">
      <c r="A60" s="770"/>
      <c r="B60" s="771"/>
      <c r="C60" s="771"/>
      <c r="D60" s="69" t="s">
        <v>30</v>
      </c>
      <c r="E60" s="73">
        <f t="shared" si="3"/>
        <v>0</v>
      </c>
      <c r="F60" s="123">
        <v>0</v>
      </c>
      <c r="G60" s="124">
        <v>0</v>
      </c>
    </row>
    <row r="61" spans="1:7" outlineLevel="1" x14ac:dyDescent="0.25">
      <c r="A61" s="770"/>
      <c r="B61" s="771"/>
      <c r="C61" s="771"/>
      <c r="D61" s="69" t="s">
        <v>31</v>
      </c>
      <c r="E61" s="73">
        <f t="shared" si="3"/>
        <v>0</v>
      </c>
      <c r="F61" s="123">
        <v>0</v>
      </c>
      <c r="G61" s="124">
        <v>0</v>
      </c>
    </row>
    <row r="62" spans="1:7" outlineLevel="1" x14ac:dyDescent="0.25">
      <c r="A62" s="770"/>
      <c r="B62" s="771"/>
      <c r="C62" s="771"/>
      <c r="D62" s="69" t="s">
        <v>32</v>
      </c>
      <c r="E62" s="73">
        <f t="shared" si="3"/>
        <v>0</v>
      </c>
      <c r="F62" s="123">
        <v>0</v>
      </c>
      <c r="G62" s="124">
        <v>0</v>
      </c>
    </row>
    <row r="63" spans="1:7" outlineLevel="1" x14ac:dyDescent="0.25">
      <c r="A63" s="770"/>
      <c r="B63" s="771"/>
      <c r="C63" s="771"/>
      <c r="D63" s="69" t="s">
        <v>33</v>
      </c>
      <c r="E63" s="73">
        <f t="shared" si="3"/>
        <v>0</v>
      </c>
      <c r="F63" s="123">
        <v>0</v>
      </c>
      <c r="G63" s="124">
        <v>0</v>
      </c>
    </row>
    <row r="64" spans="1:7" ht="15.75" outlineLevel="1" thickBot="1" x14ac:dyDescent="0.3">
      <c r="A64" s="770"/>
      <c r="B64" s="771"/>
      <c r="C64" s="771"/>
      <c r="D64" s="70" t="s">
        <v>34</v>
      </c>
      <c r="E64" s="74">
        <f t="shared" si="3"/>
        <v>0</v>
      </c>
      <c r="F64" s="126">
        <v>0</v>
      </c>
      <c r="G64" s="127">
        <v>0</v>
      </c>
    </row>
    <row r="65" spans="1:7" outlineLevel="1" x14ac:dyDescent="0.25">
      <c r="A65" s="770" t="s">
        <v>97</v>
      </c>
      <c r="B65" s="771"/>
      <c r="C65" s="771"/>
      <c r="D65" s="68" t="s">
        <v>25</v>
      </c>
      <c r="E65" s="73">
        <f t="shared" si="3"/>
        <v>0</v>
      </c>
      <c r="F65" s="120">
        <v>0</v>
      </c>
      <c r="G65" s="121">
        <v>0</v>
      </c>
    </row>
    <row r="66" spans="1:7" outlineLevel="1" x14ac:dyDescent="0.25">
      <c r="A66" s="770"/>
      <c r="B66" s="771"/>
      <c r="C66" s="771"/>
      <c r="D66" s="69" t="s">
        <v>26</v>
      </c>
      <c r="E66" s="73">
        <f t="shared" si="3"/>
        <v>0</v>
      </c>
      <c r="F66" s="123">
        <v>0</v>
      </c>
      <c r="G66" s="124">
        <v>0</v>
      </c>
    </row>
    <row r="67" spans="1:7" outlineLevel="1" x14ac:dyDescent="0.25">
      <c r="A67" s="770"/>
      <c r="B67" s="771"/>
      <c r="C67" s="771"/>
      <c r="D67" s="69" t="s">
        <v>27</v>
      </c>
      <c r="E67" s="73">
        <f t="shared" ref="E67:E84" si="4">SUM(F67:G67)</f>
        <v>0</v>
      </c>
      <c r="F67" s="123">
        <v>0</v>
      </c>
      <c r="G67" s="124">
        <v>0</v>
      </c>
    </row>
    <row r="68" spans="1:7" outlineLevel="1" x14ac:dyDescent="0.25">
      <c r="A68" s="770"/>
      <c r="B68" s="771"/>
      <c r="C68" s="771"/>
      <c r="D68" s="69" t="s">
        <v>28</v>
      </c>
      <c r="E68" s="73">
        <f t="shared" si="4"/>
        <v>0</v>
      </c>
      <c r="F68" s="123">
        <v>0</v>
      </c>
      <c r="G68" s="124">
        <v>0</v>
      </c>
    </row>
    <row r="69" spans="1:7" outlineLevel="1" x14ac:dyDescent="0.25">
      <c r="A69" s="770"/>
      <c r="B69" s="771"/>
      <c r="C69" s="771"/>
      <c r="D69" s="69" t="s">
        <v>29</v>
      </c>
      <c r="E69" s="73">
        <f t="shared" si="4"/>
        <v>0</v>
      </c>
      <c r="F69" s="123">
        <v>0</v>
      </c>
      <c r="G69" s="124">
        <v>0</v>
      </c>
    </row>
    <row r="70" spans="1:7" outlineLevel="1" x14ac:dyDescent="0.25">
      <c r="A70" s="770"/>
      <c r="B70" s="771"/>
      <c r="C70" s="771"/>
      <c r="D70" s="69" t="s">
        <v>30</v>
      </c>
      <c r="E70" s="73">
        <f t="shared" si="4"/>
        <v>0</v>
      </c>
      <c r="F70" s="123">
        <v>0</v>
      </c>
      <c r="G70" s="124">
        <v>0</v>
      </c>
    </row>
    <row r="71" spans="1:7" outlineLevel="1" x14ac:dyDescent="0.25">
      <c r="A71" s="770"/>
      <c r="B71" s="771"/>
      <c r="C71" s="771"/>
      <c r="D71" s="69" t="s">
        <v>31</v>
      </c>
      <c r="E71" s="73">
        <f t="shared" si="4"/>
        <v>0</v>
      </c>
      <c r="F71" s="123">
        <v>0</v>
      </c>
      <c r="G71" s="124">
        <v>0</v>
      </c>
    </row>
    <row r="72" spans="1:7" outlineLevel="1" x14ac:dyDescent="0.25">
      <c r="A72" s="770"/>
      <c r="B72" s="771"/>
      <c r="C72" s="771"/>
      <c r="D72" s="69" t="s">
        <v>32</v>
      </c>
      <c r="E72" s="73">
        <f t="shared" si="4"/>
        <v>0</v>
      </c>
      <c r="F72" s="123">
        <v>0</v>
      </c>
      <c r="G72" s="124">
        <v>0</v>
      </c>
    </row>
    <row r="73" spans="1:7" outlineLevel="1" x14ac:dyDescent="0.25">
      <c r="A73" s="770"/>
      <c r="B73" s="771"/>
      <c r="C73" s="771"/>
      <c r="D73" s="69" t="s">
        <v>33</v>
      </c>
      <c r="E73" s="73">
        <f t="shared" si="4"/>
        <v>0</v>
      </c>
      <c r="F73" s="123">
        <v>0</v>
      </c>
      <c r="G73" s="124">
        <v>0</v>
      </c>
    </row>
    <row r="74" spans="1:7" ht="15.75" outlineLevel="1" thickBot="1" x14ac:dyDescent="0.3">
      <c r="A74" s="770"/>
      <c r="B74" s="771"/>
      <c r="C74" s="771"/>
      <c r="D74" s="70" t="s">
        <v>34</v>
      </c>
      <c r="E74" s="74">
        <f t="shared" si="4"/>
        <v>0</v>
      </c>
      <c r="F74" s="126">
        <v>0</v>
      </c>
      <c r="G74" s="127">
        <v>0</v>
      </c>
    </row>
    <row r="75" spans="1:7" outlineLevel="1" x14ac:dyDescent="0.25">
      <c r="A75" s="770" t="s">
        <v>92</v>
      </c>
      <c r="B75" s="771" t="s">
        <v>78</v>
      </c>
      <c r="C75" s="771">
        <v>637001</v>
      </c>
      <c r="D75" s="68" t="s">
        <v>25</v>
      </c>
      <c r="E75" s="73">
        <f t="shared" si="4"/>
        <v>0</v>
      </c>
      <c r="F75" s="120">
        <v>0</v>
      </c>
      <c r="G75" s="121">
        <v>0</v>
      </c>
    </row>
    <row r="76" spans="1:7" outlineLevel="1" x14ac:dyDescent="0.25">
      <c r="A76" s="770"/>
      <c r="B76" s="771"/>
      <c r="C76" s="771"/>
      <c r="D76" s="69" t="s">
        <v>26</v>
      </c>
      <c r="E76" s="73">
        <f t="shared" si="4"/>
        <v>0</v>
      </c>
      <c r="F76" s="123">
        <v>0</v>
      </c>
      <c r="G76" s="124">
        <v>0</v>
      </c>
    </row>
    <row r="77" spans="1:7" outlineLevel="1" x14ac:dyDescent="0.25">
      <c r="A77" s="770"/>
      <c r="B77" s="771"/>
      <c r="C77" s="771"/>
      <c r="D77" s="69" t="s">
        <v>27</v>
      </c>
      <c r="E77" s="73">
        <f t="shared" si="4"/>
        <v>0</v>
      </c>
      <c r="F77" s="123">
        <v>0</v>
      </c>
      <c r="G77" s="124">
        <v>0</v>
      </c>
    </row>
    <row r="78" spans="1:7" outlineLevel="1" x14ac:dyDescent="0.25">
      <c r="A78" s="770"/>
      <c r="B78" s="771"/>
      <c r="C78" s="771"/>
      <c r="D78" s="69" t="s">
        <v>28</v>
      </c>
      <c r="E78" s="73">
        <f t="shared" si="4"/>
        <v>0</v>
      </c>
      <c r="F78" s="123">
        <v>0</v>
      </c>
      <c r="G78" s="124">
        <v>0</v>
      </c>
    </row>
    <row r="79" spans="1:7" outlineLevel="1" x14ac:dyDescent="0.25">
      <c r="A79" s="770"/>
      <c r="B79" s="771"/>
      <c r="C79" s="771"/>
      <c r="D79" s="69" t="s">
        <v>29</v>
      </c>
      <c r="E79" s="73">
        <f t="shared" si="4"/>
        <v>0</v>
      </c>
      <c r="F79" s="123">
        <v>0</v>
      </c>
      <c r="G79" s="124">
        <v>0</v>
      </c>
    </row>
    <row r="80" spans="1:7" outlineLevel="1" x14ac:dyDescent="0.25">
      <c r="A80" s="770"/>
      <c r="B80" s="771"/>
      <c r="C80" s="771"/>
      <c r="D80" s="69" t="s">
        <v>30</v>
      </c>
      <c r="E80" s="73">
        <f t="shared" si="4"/>
        <v>0</v>
      </c>
      <c r="F80" s="123">
        <v>0</v>
      </c>
      <c r="G80" s="124">
        <v>0</v>
      </c>
    </row>
    <row r="81" spans="1:7" outlineLevel="1" x14ac:dyDescent="0.25">
      <c r="A81" s="770"/>
      <c r="B81" s="771"/>
      <c r="C81" s="771"/>
      <c r="D81" s="69" t="s">
        <v>31</v>
      </c>
      <c r="E81" s="73">
        <f t="shared" si="4"/>
        <v>0</v>
      </c>
      <c r="F81" s="123">
        <v>0</v>
      </c>
      <c r="G81" s="124">
        <v>0</v>
      </c>
    </row>
    <row r="82" spans="1:7" outlineLevel="1" x14ac:dyDescent="0.25">
      <c r="A82" s="770"/>
      <c r="B82" s="771"/>
      <c r="C82" s="771"/>
      <c r="D82" s="69" t="s">
        <v>32</v>
      </c>
      <c r="E82" s="73">
        <f t="shared" si="4"/>
        <v>0</v>
      </c>
      <c r="F82" s="123">
        <v>0</v>
      </c>
      <c r="G82" s="124">
        <v>0</v>
      </c>
    </row>
    <row r="83" spans="1:7" outlineLevel="1" x14ac:dyDescent="0.25">
      <c r="A83" s="770"/>
      <c r="B83" s="771"/>
      <c r="C83" s="771"/>
      <c r="D83" s="69" t="s">
        <v>33</v>
      </c>
      <c r="E83" s="73">
        <f t="shared" si="4"/>
        <v>0</v>
      </c>
      <c r="F83" s="123">
        <v>0</v>
      </c>
      <c r="G83" s="124">
        <v>0</v>
      </c>
    </row>
    <row r="84" spans="1:7" ht="15.75" outlineLevel="1" thickBot="1" x14ac:dyDescent="0.3">
      <c r="A84" s="770"/>
      <c r="B84" s="771"/>
      <c r="C84" s="771"/>
      <c r="D84" s="70" t="s">
        <v>34</v>
      </c>
      <c r="E84" s="74">
        <f t="shared" si="4"/>
        <v>0</v>
      </c>
      <c r="F84" s="126">
        <v>0</v>
      </c>
      <c r="G84" s="127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BC66"/>
  <sheetViews>
    <sheetView topLeftCell="A28" zoomScaleNormal="100" zoomScaleSheetLayoutView="100" workbookViewId="0">
      <selection activeCell="AV67" sqref="AV67"/>
    </sheetView>
  </sheetViews>
  <sheetFormatPr defaultColWidth="8.7109375" defaultRowHeight="12" x14ac:dyDescent="0.2"/>
  <cols>
    <col min="1" max="1" width="43" style="147" customWidth="1"/>
    <col min="2" max="2" width="3.85546875" style="147" hidden="1" customWidth="1"/>
    <col min="3" max="3" width="3.28515625" style="147" customWidth="1"/>
    <col min="4" max="40" width="3.7109375" style="147" customWidth="1"/>
    <col min="41" max="46" width="8" style="147" customWidth="1"/>
    <col min="47" max="47" width="10" style="147" customWidth="1"/>
    <col min="48" max="48" width="10.7109375" style="148" customWidth="1"/>
    <col min="49" max="50" width="10.7109375" style="147" customWidth="1"/>
    <col min="51" max="16384" width="8.7109375" style="147"/>
  </cols>
  <sheetData>
    <row r="1" spans="1:55" ht="12.75" thickBot="1" x14ac:dyDescent="0.25"/>
    <row r="2" spans="1:55" ht="36.75" customHeight="1" x14ac:dyDescent="0.2">
      <c r="A2" s="288" t="s">
        <v>121</v>
      </c>
      <c r="B2" s="289" t="s">
        <v>1</v>
      </c>
      <c r="C2" s="280" t="s">
        <v>122</v>
      </c>
      <c r="D2" s="281" t="s">
        <v>123</v>
      </c>
      <c r="E2" s="281" t="s">
        <v>124</v>
      </c>
      <c r="F2" s="281" t="s">
        <v>125</v>
      </c>
      <c r="G2" s="281" t="s">
        <v>126</v>
      </c>
      <c r="H2" s="281" t="s">
        <v>127</v>
      </c>
      <c r="I2" s="281" t="s">
        <v>128</v>
      </c>
      <c r="J2" s="281" t="s">
        <v>129</v>
      </c>
      <c r="K2" s="281" t="s">
        <v>130</v>
      </c>
      <c r="L2" s="281" t="s">
        <v>131</v>
      </c>
      <c r="M2" s="281" t="s">
        <v>132</v>
      </c>
      <c r="N2" s="281" t="s">
        <v>133</v>
      </c>
      <c r="O2" s="283" t="s">
        <v>134</v>
      </c>
      <c r="P2" s="281" t="s">
        <v>135</v>
      </c>
      <c r="Q2" s="281" t="s">
        <v>136</v>
      </c>
      <c r="R2" s="281" t="s">
        <v>137</v>
      </c>
      <c r="S2" s="281" t="s">
        <v>138</v>
      </c>
      <c r="T2" s="281" t="s">
        <v>139</v>
      </c>
      <c r="U2" s="281" t="s">
        <v>140</v>
      </c>
      <c r="V2" s="281" t="s">
        <v>141</v>
      </c>
      <c r="W2" s="281" t="s">
        <v>142</v>
      </c>
      <c r="X2" s="281" t="s">
        <v>143</v>
      </c>
      <c r="Y2" s="281" t="s">
        <v>412</v>
      </c>
      <c r="Z2" s="281" t="s">
        <v>144</v>
      </c>
      <c r="AA2" s="281" t="s">
        <v>413</v>
      </c>
      <c r="AB2" s="281" t="s">
        <v>414</v>
      </c>
      <c r="AC2" s="281" t="s">
        <v>415</v>
      </c>
      <c r="AD2" s="281" t="s">
        <v>416</v>
      </c>
      <c r="AE2" s="281" t="s">
        <v>417</v>
      </c>
      <c r="AF2" s="281" t="s">
        <v>418</v>
      </c>
      <c r="AG2" s="281" t="s">
        <v>419</v>
      </c>
      <c r="AH2" s="281" t="s">
        <v>420</v>
      </c>
      <c r="AI2" s="281" t="s">
        <v>421</v>
      </c>
      <c r="AJ2" s="281" t="s">
        <v>422</v>
      </c>
      <c r="AK2" s="281" t="s">
        <v>423</v>
      </c>
      <c r="AL2" s="281" t="s">
        <v>424</v>
      </c>
      <c r="AM2" s="281" t="s">
        <v>425</v>
      </c>
      <c r="AN2" s="281" t="s">
        <v>426</v>
      </c>
      <c r="AO2" s="270" t="s">
        <v>145</v>
      </c>
      <c r="AP2" s="271" t="s">
        <v>146</v>
      </c>
      <c r="AQ2" s="271" t="s">
        <v>147</v>
      </c>
      <c r="AR2" s="271" t="s">
        <v>148</v>
      </c>
      <c r="AS2" s="271" t="s">
        <v>149</v>
      </c>
      <c r="AT2" s="271" t="s">
        <v>150</v>
      </c>
      <c r="AU2" s="270" t="s">
        <v>151</v>
      </c>
      <c r="AV2" s="263" t="s">
        <v>152</v>
      </c>
      <c r="AW2" s="149"/>
      <c r="AX2" s="149"/>
    </row>
    <row r="3" spans="1:55" ht="14.25" hidden="1" customHeight="1" x14ac:dyDescent="0.2">
      <c r="A3" s="150"/>
      <c r="B3" s="15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4"/>
      <c r="AO3" s="272"/>
      <c r="AP3" s="273"/>
      <c r="AQ3" s="273"/>
      <c r="AR3" s="273"/>
      <c r="AS3" s="273"/>
      <c r="AT3" s="273"/>
      <c r="AU3" s="272"/>
      <c r="AV3" s="277"/>
      <c r="AW3" s="154"/>
      <c r="AX3" s="147" t="str">
        <f>A5</f>
        <v>Modul zberu digitálnych senzorových údajov</v>
      </c>
      <c r="AY3" s="147" t="str">
        <f>A11</f>
        <v>Modul univerzálneho úložiska klinických údajov</v>
      </c>
      <c r="AZ3" s="147" t="str">
        <f>A17</f>
        <v>Obrazový modul</v>
      </c>
      <c r="BA3" s="147" t="str">
        <f>A23</f>
        <v>Portál pacienta a lekára</v>
      </c>
      <c r="BB3" s="147" t="str">
        <f>A29</f>
        <v>Predikčný modul</v>
      </c>
      <c r="BC3" s="147" t="str">
        <f>A52</f>
        <v>Klinická časť</v>
      </c>
    </row>
    <row r="4" spans="1:55" x14ac:dyDescent="0.2">
      <c r="A4" s="291" t="s">
        <v>378</v>
      </c>
      <c r="B4" s="645"/>
      <c r="C4" s="638">
        <v>1</v>
      </c>
      <c r="D4" s="638">
        <v>2</v>
      </c>
      <c r="E4" s="638">
        <v>1</v>
      </c>
      <c r="F4" s="638">
        <v>1</v>
      </c>
      <c r="G4" s="638">
        <v>1</v>
      </c>
      <c r="H4" s="638">
        <v>1</v>
      </c>
      <c r="I4" s="639"/>
      <c r="J4" s="638"/>
      <c r="K4" s="638"/>
      <c r="L4" s="640"/>
      <c r="M4" s="640"/>
      <c r="N4" s="640"/>
      <c r="O4" s="640"/>
      <c r="P4" s="640"/>
      <c r="Q4" s="640"/>
      <c r="R4" s="640"/>
      <c r="S4" s="640"/>
      <c r="T4" s="640"/>
      <c r="U4" s="638"/>
      <c r="V4" s="638"/>
      <c r="W4" s="638"/>
      <c r="X4" s="638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571">
        <f>COUNTA(C4:AN4)*21</f>
        <v>126</v>
      </c>
      <c r="AP4" s="572">
        <f t="shared" ref="AP4:AP62" si="0">COUNTA(C4:AN4)*21</f>
        <v>126</v>
      </c>
      <c r="AQ4" s="286"/>
      <c r="AR4" s="286"/>
      <c r="AS4" s="286"/>
      <c r="AT4" s="286"/>
      <c r="AU4" s="569">
        <f>AO4*AQ4*AS4</f>
        <v>0</v>
      </c>
      <c r="AV4" s="570">
        <f t="shared" ref="AV4:AV62" si="1">AP4*AR4*AT4</f>
        <v>0</v>
      </c>
      <c r="AW4" s="156"/>
      <c r="AX4" s="649">
        <f>SUM(AU6:AV9)</f>
        <v>387240</v>
      </c>
      <c r="AY4" s="649">
        <f>SUM(AU12:AV15)</f>
        <v>606270</v>
      </c>
      <c r="AZ4" s="649">
        <f>SUM(AU18:AV21)</f>
        <v>173460</v>
      </c>
      <c r="BA4" s="649">
        <f>SUM(AU24:AV27)</f>
        <v>1091160</v>
      </c>
      <c r="BB4" s="649">
        <f>SUM(AU30:AV50)</f>
        <v>441436.80000000005</v>
      </c>
      <c r="BC4" s="649">
        <f>SUM(AU53:AV57)</f>
        <v>666960</v>
      </c>
    </row>
    <row r="5" spans="1:55" x14ac:dyDescent="0.2">
      <c r="A5" s="291" t="s">
        <v>379</v>
      </c>
      <c r="B5" s="155"/>
      <c r="C5" s="641"/>
      <c r="D5" s="640"/>
      <c r="E5" s="640"/>
      <c r="F5" s="640"/>
      <c r="G5" s="640"/>
      <c r="H5" s="640"/>
      <c r="I5" s="642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38"/>
      <c r="V5" s="638"/>
      <c r="W5" s="638"/>
      <c r="X5" s="638"/>
      <c r="Y5" s="638"/>
      <c r="Z5" s="638"/>
      <c r="AA5" s="638"/>
      <c r="AB5" s="638"/>
      <c r="AC5" s="638"/>
      <c r="AD5" s="638"/>
      <c r="AE5" s="638"/>
      <c r="AF5" s="638"/>
      <c r="AG5" s="638"/>
      <c r="AH5" s="638"/>
      <c r="AI5" s="638"/>
      <c r="AJ5" s="638"/>
      <c r="AK5" s="638"/>
      <c r="AL5" s="638"/>
      <c r="AM5" s="638"/>
      <c r="AN5" s="638"/>
      <c r="AO5" s="571">
        <f>COUNTA(C5:AN5)*21</f>
        <v>0</v>
      </c>
      <c r="AP5" s="572">
        <f t="shared" si="0"/>
        <v>0</v>
      </c>
      <c r="AQ5" s="286"/>
      <c r="AR5" s="286"/>
      <c r="AS5" s="286"/>
      <c r="AT5" s="513"/>
      <c r="AU5" s="569">
        <f>AO5*AQ5*AS5</f>
        <v>0</v>
      </c>
      <c r="AV5" s="570">
        <f t="shared" si="1"/>
        <v>0</v>
      </c>
      <c r="AW5" s="156"/>
    </row>
    <row r="6" spans="1:55" ht="12.75" x14ac:dyDescent="0.2">
      <c r="A6" s="292" t="s">
        <v>324</v>
      </c>
      <c r="B6" s="155"/>
      <c r="C6" s="643"/>
      <c r="D6" s="638"/>
      <c r="E6" s="638"/>
      <c r="F6" s="638"/>
      <c r="G6" s="638"/>
      <c r="H6" s="638"/>
      <c r="I6" s="639">
        <v>1</v>
      </c>
      <c r="J6" s="638"/>
      <c r="K6" s="638"/>
      <c r="L6" s="638"/>
      <c r="M6" s="638"/>
      <c r="N6" s="638"/>
      <c r="O6" s="638"/>
      <c r="P6" s="638"/>
      <c r="Q6" s="638"/>
      <c r="R6" s="638"/>
      <c r="S6" s="638"/>
      <c r="T6" s="638"/>
      <c r="U6" s="638"/>
      <c r="V6" s="638"/>
      <c r="W6" s="638"/>
      <c r="X6" s="638" t="s">
        <v>163</v>
      </c>
      <c r="Y6" s="638"/>
      <c r="Z6" s="638"/>
      <c r="AA6" s="638"/>
      <c r="AB6" s="638"/>
      <c r="AC6" s="638"/>
      <c r="AD6" s="638"/>
      <c r="AE6" s="638"/>
      <c r="AF6" s="638"/>
      <c r="AG6" s="638"/>
      <c r="AH6" s="638"/>
      <c r="AI6" s="638"/>
      <c r="AJ6" s="638"/>
      <c r="AK6" s="638"/>
      <c r="AL6" s="638"/>
      <c r="AM6" s="638"/>
      <c r="AN6" s="638"/>
      <c r="AO6" s="571">
        <f t="shared" ref="AO6:AO62" si="2">COUNTA(C6:AN6)*21</f>
        <v>42</v>
      </c>
      <c r="AP6" s="572">
        <f t="shared" si="0"/>
        <v>42</v>
      </c>
      <c r="AQ6" s="286"/>
      <c r="AR6" s="286">
        <v>3</v>
      </c>
      <c r="AS6" s="286"/>
      <c r="AT6" s="513">
        <v>610</v>
      </c>
      <c r="AU6" s="569">
        <f t="shared" ref="AU6:AU62" si="3">AO6*AQ6*AS6</f>
        <v>0</v>
      </c>
      <c r="AV6" s="570">
        <f t="shared" si="1"/>
        <v>76860</v>
      </c>
      <c r="AW6" s="156"/>
    </row>
    <row r="7" spans="1:55" ht="12.75" x14ac:dyDescent="0.2">
      <c r="A7" s="292" t="s">
        <v>380</v>
      </c>
      <c r="B7" s="155"/>
      <c r="C7" s="643"/>
      <c r="D7" s="638"/>
      <c r="E7" s="638"/>
      <c r="F7" s="638"/>
      <c r="G7" s="638"/>
      <c r="H7" s="638"/>
      <c r="I7" s="639"/>
      <c r="J7" s="638">
        <v>1</v>
      </c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8"/>
      <c r="AG7" s="638"/>
      <c r="AH7" s="638"/>
      <c r="AI7" s="638"/>
      <c r="AJ7" s="638"/>
      <c r="AK7" s="638"/>
      <c r="AL7" s="638"/>
      <c r="AM7" s="638"/>
      <c r="AN7" s="638"/>
      <c r="AO7" s="571">
        <f t="shared" si="2"/>
        <v>21</v>
      </c>
      <c r="AP7" s="572">
        <f t="shared" si="0"/>
        <v>21</v>
      </c>
      <c r="AQ7" s="286"/>
      <c r="AR7" s="286">
        <v>20</v>
      </c>
      <c r="AS7" s="286"/>
      <c r="AT7" s="513">
        <v>580</v>
      </c>
      <c r="AU7" s="569">
        <f t="shared" si="3"/>
        <v>0</v>
      </c>
      <c r="AV7" s="570">
        <f t="shared" si="1"/>
        <v>243600</v>
      </c>
      <c r="AW7" s="156"/>
    </row>
    <row r="8" spans="1:55" ht="13.35" customHeight="1" x14ac:dyDescent="0.2">
      <c r="A8" s="292" t="s">
        <v>381</v>
      </c>
      <c r="B8" s="155"/>
      <c r="C8" s="643"/>
      <c r="D8" s="638"/>
      <c r="E8" s="638"/>
      <c r="F8" s="638"/>
      <c r="G8" s="638"/>
      <c r="H8" s="638"/>
      <c r="I8" s="639"/>
      <c r="J8" s="638">
        <v>1</v>
      </c>
      <c r="K8" s="638"/>
      <c r="L8" s="638"/>
      <c r="M8" s="638"/>
      <c r="N8" s="638"/>
      <c r="O8" s="638"/>
      <c r="P8" s="638"/>
      <c r="Q8" s="638"/>
      <c r="R8" s="638"/>
      <c r="S8" s="638"/>
      <c r="T8" s="638"/>
      <c r="U8" s="638"/>
      <c r="V8" s="638"/>
      <c r="W8" s="638"/>
      <c r="X8" s="638"/>
      <c r="Y8" s="638"/>
      <c r="Z8" s="638"/>
      <c r="AA8" s="638"/>
      <c r="AB8" s="638"/>
      <c r="AC8" s="638"/>
      <c r="AD8" s="638"/>
      <c r="AE8" s="638"/>
      <c r="AF8" s="638"/>
      <c r="AG8" s="638"/>
      <c r="AH8" s="638"/>
      <c r="AI8" s="638"/>
      <c r="AJ8" s="638"/>
      <c r="AK8" s="638"/>
      <c r="AL8" s="638"/>
      <c r="AM8" s="638"/>
      <c r="AN8" s="638"/>
      <c r="AO8" s="571">
        <f t="shared" si="2"/>
        <v>21</v>
      </c>
      <c r="AP8" s="572">
        <f t="shared" si="0"/>
        <v>21</v>
      </c>
      <c r="AQ8" s="286"/>
      <c r="AR8" s="286">
        <v>6</v>
      </c>
      <c r="AS8" s="286"/>
      <c r="AT8" s="513">
        <v>410</v>
      </c>
      <c r="AU8" s="569">
        <f t="shared" si="3"/>
        <v>0</v>
      </c>
      <c r="AV8" s="570">
        <f t="shared" si="1"/>
        <v>51660</v>
      </c>
      <c r="AW8" s="156"/>
    </row>
    <row r="9" spans="1:55" ht="12.75" x14ac:dyDescent="0.2">
      <c r="A9" s="292" t="s">
        <v>153</v>
      </c>
      <c r="B9" s="155"/>
      <c r="C9" s="643"/>
      <c r="D9" s="638"/>
      <c r="E9" s="638"/>
      <c r="F9" s="638"/>
      <c r="G9" s="638"/>
      <c r="H9" s="638"/>
      <c r="I9" s="639"/>
      <c r="J9" s="638"/>
      <c r="K9" s="638">
        <v>1</v>
      </c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571">
        <f t="shared" si="2"/>
        <v>21</v>
      </c>
      <c r="AP9" s="572">
        <f t="shared" si="0"/>
        <v>21</v>
      </c>
      <c r="AQ9" s="286"/>
      <c r="AR9" s="286">
        <v>3</v>
      </c>
      <c r="AS9" s="286"/>
      <c r="AT9" s="513">
        <v>240</v>
      </c>
      <c r="AU9" s="569">
        <f t="shared" si="3"/>
        <v>0</v>
      </c>
      <c r="AV9" s="570">
        <f t="shared" si="1"/>
        <v>15120</v>
      </c>
      <c r="AW9" s="156"/>
    </row>
    <row r="10" spans="1:55" ht="12.75" x14ac:dyDescent="0.2">
      <c r="A10" s="292"/>
      <c r="B10" s="155"/>
      <c r="C10" s="643"/>
      <c r="D10" s="638"/>
      <c r="E10" s="638"/>
      <c r="F10" s="638"/>
      <c r="G10" s="638"/>
      <c r="H10" s="638"/>
      <c r="I10" s="639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571">
        <f t="shared" si="2"/>
        <v>0</v>
      </c>
      <c r="AP10" s="572">
        <f t="shared" si="0"/>
        <v>0</v>
      </c>
      <c r="AQ10" s="286"/>
      <c r="AR10" s="286"/>
      <c r="AS10" s="286"/>
      <c r="AT10" s="513"/>
      <c r="AU10" s="569">
        <f t="shared" si="3"/>
        <v>0</v>
      </c>
      <c r="AV10" s="570">
        <f t="shared" si="1"/>
        <v>0</v>
      </c>
      <c r="AW10" s="156"/>
    </row>
    <row r="11" spans="1:55" x14ac:dyDescent="0.2">
      <c r="A11" s="291" t="s">
        <v>468</v>
      </c>
      <c r="B11" s="155"/>
      <c r="C11" s="643"/>
      <c r="D11" s="638"/>
      <c r="E11" s="638"/>
      <c r="F11" s="638"/>
      <c r="G11" s="638"/>
      <c r="H11" s="638"/>
      <c r="I11" s="639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571">
        <f t="shared" si="2"/>
        <v>0</v>
      </c>
      <c r="AP11" s="572">
        <f t="shared" si="0"/>
        <v>0</v>
      </c>
      <c r="AQ11" s="286"/>
      <c r="AR11" s="286"/>
      <c r="AS11" s="286"/>
      <c r="AT11" s="286"/>
      <c r="AU11" s="569">
        <f t="shared" si="3"/>
        <v>0</v>
      </c>
      <c r="AV11" s="570">
        <f t="shared" si="1"/>
        <v>0</v>
      </c>
      <c r="AW11" s="156"/>
    </row>
    <row r="12" spans="1:55" ht="12.75" x14ac:dyDescent="0.2">
      <c r="A12" s="292" t="s">
        <v>324</v>
      </c>
      <c r="B12" s="155"/>
      <c r="C12" s="643"/>
      <c r="D12" s="638"/>
      <c r="E12" s="638"/>
      <c r="F12" s="638"/>
      <c r="G12" s="638"/>
      <c r="H12" s="638"/>
      <c r="I12" s="639"/>
      <c r="J12" s="638"/>
      <c r="K12" s="638"/>
      <c r="L12" s="638">
        <v>1</v>
      </c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8"/>
      <c r="AO12" s="571">
        <f t="shared" si="2"/>
        <v>21</v>
      </c>
      <c r="AP12" s="572">
        <f t="shared" si="0"/>
        <v>21</v>
      </c>
      <c r="AQ12" s="286"/>
      <c r="AR12" s="286">
        <v>3</v>
      </c>
      <c r="AS12" s="286"/>
      <c r="AT12" s="513">
        <v>610</v>
      </c>
      <c r="AU12" s="569">
        <f t="shared" si="3"/>
        <v>0</v>
      </c>
      <c r="AV12" s="570">
        <f t="shared" si="1"/>
        <v>38430</v>
      </c>
      <c r="AW12" s="156"/>
    </row>
    <row r="13" spans="1:55" ht="12.75" x14ac:dyDescent="0.2">
      <c r="A13" s="292" t="s">
        <v>380</v>
      </c>
      <c r="B13" s="155"/>
      <c r="C13" s="643"/>
      <c r="D13" s="638"/>
      <c r="E13" s="638"/>
      <c r="F13" s="638"/>
      <c r="G13" s="638"/>
      <c r="H13" s="638"/>
      <c r="I13" s="639"/>
      <c r="J13" s="638"/>
      <c r="K13" s="638"/>
      <c r="L13" s="638"/>
      <c r="M13" s="638">
        <v>1</v>
      </c>
      <c r="N13" s="638">
        <v>1</v>
      </c>
      <c r="O13" s="638">
        <v>1</v>
      </c>
      <c r="P13" s="638">
        <v>1</v>
      </c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571">
        <f t="shared" si="2"/>
        <v>84</v>
      </c>
      <c r="AP13" s="572">
        <f t="shared" si="0"/>
        <v>84</v>
      </c>
      <c r="AQ13" s="286"/>
      <c r="AR13" s="286">
        <v>14</v>
      </c>
      <c r="AS13" s="286"/>
      <c r="AT13" s="513">
        <v>420</v>
      </c>
      <c r="AU13" s="569">
        <f t="shared" si="3"/>
        <v>0</v>
      </c>
      <c r="AV13" s="570">
        <f t="shared" si="1"/>
        <v>493920</v>
      </c>
      <c r="AW13" s="156"/>
    </row>
    <row r="14" spans="1:55" ht="12.75" x14ac:dyDescent="0.2">
      <c r="A14" s="292" t="s">
        <v>381</v>
      </c>
      <c r="B14" s="155"/>
      <c r="C14" s="643"/>
      <c r="D14" s="638"/>
      <c r="E14" s="638"/>
      <c r="F14" s="638"/>
      <c r="G14" s="638"/>
      <c r="H14" s="638"/>
      <c r="I14" s="639"/>
      <c r="J14" s="638"/>
      <c r="K14" s="638"/>
      <c r="L14" s="638"/>
      <c r="M14" s="638"/>
      <c r="N14" s="638"/>
      <c r="P14" s="638"/>
      <c r="Q14" s="638">
        <v>1</v>
      </c>
      <c r="R14" s="638">
        <v>1</v>
      </c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8"/>
      <c r="AO14" s="571">
        <f t="shared" si="2"/>
        <v>42</v>
      </c>
      <c r="AP14" s="572">
        <f t="shared" si="0"/>
        <v>42</v>
      </c>
      <c r="AQ14" s="286"/>
      <c r="AR14" s="286">
        <v>4</v>
      </c>
      <c r="AS14" s="286"/>
      <c r="AT14" s="513">
        <v>380</v>
      </c>
      <c r="AU14" s="569">
        <f t="shared" si="3"/>
        <v>0</v>
      </c>
      <c r="AV14" s="570">
        <f t="shared" si="1"/>
        <v>63840</v>
      </c>
      <c r="AW14" s="156"/>
    </row>
    <row r="15" spans="1:55" ht="12.75" x14ac:dyDescent="0.2">
      <c r="A15" s="292" t="s">
        <v>153</v>
      </c>
      <c r="B15" s="155"/>
      <c r="C15" s="643"/>
      <c r="D15" s="638"/>
      <c r="E15" s="638"/>
      <c r="F15" s="638"/>
      <c r="G15" s="638"/>
      <c r="H15" s="638"/>
      <c r="I15" s="639"/>
      <c r="J15" s="638"/>
      <c r="K15" s="638"/>
      <c r="L15" s="638"/>
      <c r="M15" s="638"/>
      <c r="N15" s="638"/>
      <c r="P15" s="638"/>
      <c r="Q15" s="638"/>
      <c r="R15" s="638"/>
      <c r="S15" s="638">
        <v>1</v>
      </c>
      <c r="T15" s="638"/>
      <c r="U15" s="638"/>
      <c r="V15" s="638"/>
      <c r="W15" s="638"/>
      <c r="X15" s="638"/>
      <c r="Y15" s="638"/>
      <c r="Z15" s="638"/>
      <c r="AA15" s="638"/>
      <c r="AB15" s="638"/>
      <c r="AC15" s="638"/>
      <c r="AD15" s="638"/>
      <c r="AE15" s="638"/>
      <c r="AF15" s="638"/>
      <c r="AG15" s="638"/>
      <c r="AH15" s="638"/>
      <c r="AI15" s="638"/>
      <c r="AJ15" s="638"/>
      <c r="AK15" s="638"/>
      <c r="AL15" s="638"/>
      <c r="AM15" s="638"/>
      <c r="AN15" s="638"/>
      <c r="AO15" s="571">
        <f t="shared" si="2"/>
        <v>21</v>
      </c>
      <c r="AP15" s="572">
        <f t="shared" si="0"/>
        <v>21</v>
      </c>
      <c r="AQ15" s="286"/>
      <c r="AR15" s="286">
        <v>2</v>
      </c>
      <c r="AS15" s="286"/>
      <c r="AT15" s="513">
        <v>240</v>
      </c>
      <c r="AU15" s="569">
        <f t="shared" si="3"/>
        <v>0</v>
      </c>
      <c r="AV15" s="570">
        <f t="shared" si="1"/>
        <v>10080</v>
      </c>
      <c r="AW15" s="156"/>
    </row>
    <row r="16" spans="1:55" ht="12.75" x14ac:dyDescent="0.2">
      <c r="A16" s="292"/>
      <c r="B16" s="155"/>
      <c r="C16" s="643"/>
      <c r="D16" s="638"/>
      <c r="E16" s="638"/>
      <c r="F16" s="638"/>
      <c r="G16" s="638"/>
      <c r="H16" s="638"/>
      <c r="I16" s="639"/>
      <c r="J16" s="638"/>
      <c r="K16" s="638"/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  <c r="AB16" s="638"/>
      <c r="AC16" s="638"/>
      <c r="AD16" s="638"/>
      <c r="AE16" s="638"/>
      <c r="AF16" s="638"/>
      <c r="AG16" s="638"/>
      <c r="AH16" s="638"/>
      <c r="AI16" s="638"/>
      <c r="AJ16" s="638"/>
      <c r="AK16" s="638"/>
      <c r="AL16" s="638"/>
      <c r="AM16" s="638"/>
      <c r="AN16" s="638"/>
      <c r="AO16" s="571">
        <f t="shared" si="2"/>
        <v>0</v>
      </c>
      <c r="AP16" s="572">
        <f t="shared" si="0"/>
        <v>0</v>
      </c>
      <c r="AQ16" s="286"/>
      <c r="AR16" s="286"/>
      <c r="AS16" s="286"/>
      <c r="AT16" s="513"/>
      <c r="AU16" s="569">
        <f t="shared" si="3"/>
        <v>0</v>
      </c>
      <c r="AV16" s="570">
        <f t="shared" si="1"/>
        <v>0</v>
      </c>
      <c r="AW16" s="156"/>
    </row>
    <row r="17" spans="1:49" x14ac:dyDescent="0.2">
      <c r="A17" s="291" t="s">
        <v>382</v>
      </c>
      <c r="B17" s="155"/>
      <c r="C17" s="643"/>
      <c r="D17" s="638"/>
      <c r="E17" s="638"/>
      <c r="F17" s="638"/>
      <c r="G17" s="638"/>
      <c r="H17" s="638"/>
      <c r="I17" s="639"/>
      <c r="J17" s="638"/>
      <c r="K17" s="638"/>
      <c r="L17" s="638"/>
      <c r="M17" s="638"/>
      <c r="N17" s="638"/>
      <c r="O17" s="638"/>
      <c r="P17" s="638"/>
      <c r="Q17" s="638"/>
      <c r="R17" s="638"/>
      <c r="S17" s="638"/>
      <c r="T17" s="638"/>
      <c r="U17" s="638"/>
      <c r="V17" s="638"/>
      <c r="W17" s="638"/>
      <c r="X17" s="638"/>
      <c r="Y17" s="638"/>
      <c r="Z17" s="638"/>
      <c r="AA17" s="638"/>
      <c r="AB17" s="638"/>
      <c r="AC17" s="638"/>
      <c r="AD17" s="638"/>
      <c r="AE17" s="638"/>
      <c r="AF17" s="638"/>
      <c r="AG17" s="638"/>
      <c r="AH17" s="638"/>
      <c r="AI17" s="638"/>
      <c r="AJ17" s="638"/>
      <c r="AK17" s="638"/>
      <c r="AL17" s="638"/>
      <c r="AM17" s="638"/>
      <c r="AN17" s="638"/>
      <c r="AO17" s="571">
        <f t="shared" si="2"/>
        <v>0</v>
      </c>
      <c r="AP17" s="572">
        <f t="shared" si="0"/>
        <v>0</v>
      </c>
      <c r="AQ17" s="286"/>
      <c r="AR17" s="286"/>
      <c r="AS17" s="286"/>
      <c r="AT17" s="286"/>
      <c r="AU17" s="569">
        <f t="shared" si="3"/>
        <v>0</v>
      </c>
      <c r="AV17" s="570">
        <f t="shared" si="1"/>
        <v>0</v>
      </c>
      <c r="AW17" s="156"/>
    </row>
    <row r="18" spans="1:49" ht="12.75" x14ac:dyDescent="0.2">
      <c r="A18" s="292" t="s">
        <v>324</v>
      </c>
      <c r="B18" s="155"/>
      <c r="C18" s="643"/>
      <c r="D18" s="638"/>
      <c r="E18" s="638"/>
      <c r="F18" s="638"/>
      <c r="G18" s="638"/>
      <c r="H18" s="638"/>
      <c r="I18" s="639"/>
      <c r="J18" s="638"/>
      <c r="K18" s="638"/>
      <c r="L18" s="638"/>
      <c r="M18" s="638"/>
      <c r="N18" s="638"/>
      <c r="O18" s="638"/>
      <c r="P18" s="638"/>
      <c r="Q18" s="638" t="s">
        <v>427</v>
      </c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8"/>
      <c r="AC18" s="638"/>
      <c r="AD18" s="638"/>
      <c r="AE18" s="638"/>
      <c r="AF18" s="638"/>
      <c r="AG18" s="638"/>
      <c r="AH18" s="638"/>
      <c r="AI18" s="638"/>
      <c r="AJ18" s="638"/>
      <c r="AK18" s="638"/>
      <c r="AL18" s="638"/>
      <c r="AM18" s="638"/>
      <c r="AN18" s="638"/>
      <c r="AO18" s="571">
        <f t="shared" si="2"/>
        <v>21</v>
      </c>
      <c r="AP18" s="572">
        <f t="shared" si="0"/>
        <v>21</v>
      </c>
      <c r="AQ18" s="286"/>
      <c r="AR18" s="286">
        <v>2</v>
      </c>
      <c r="AS18" s="286"/>
      <c r="AT18" s="513">
        <v>610</v>
      </c>
      <c r="AU18" s="569">
        <f t="shared" si="3"/>
        <v>0</v>
      </c>
      <c r="AV18" s="570">
        <f t="shared" si="1"/>
        <v>25620</v>
      </c>
      <c r="AW18" s="156"/>
    </row>
    <row r="19" spans="1:49" ht="12.75" x14ac:dyDescent="0.2">
      <c r="A19" s="292" t="s">
        <v>380</v>
      </c>
      <c r="B19" s="155"/>
      <c r="C19" s="643"/>
      <c r="D19" s="638"/>
      <c r="E19" s="638"/>
      <c r="F19" s="638"/>
      <c r="G19" s="638"/>
      <c r="H19" s="638"/>
      <c r="I19" s="639"/>
      <c r="J19" s="638"/>
      <c r="K19" s="638"/>
      <c r="L19" s="638"/>
      <c r="M19" s="638"/>
      <c r="N19" s="638"/>
      <c r="O19" s="638"/>
      <c r="P19" s="638"/>
      <c r="Q19" s="638"/>
      <c r="R19" s="638">
        <v>1</v>
      </c>
      <c r="S19" s="638">
        <v>1</v>
      </c>
      <c r="T19" s="638"/>
      <c r="U19" s="638"/>
      <c r="V19" s="638"/>
      <c r="W19" s="638"/>
      <c r="X19" s="638"/>
      <c r="Y19" s="638"/>
      <c r="Z19" s="638"/>
      <c r="AA19" s="638"/>
      <c r="AB19" s="638"/>
      <c r="AC19" s="638"/>
      <c r="AD19" s="638"/>
      <c r="AE19" s="638"/>
      <c r="AF19" s="638"/>
      <c r="AG19" s="638"/>
      <c r="AH19" s="638"/>
      <c r="AI19" s="638"/>
      <c r="AJ19" s="638"/>
      <c r="AK19" s="638"/>
      <c r="AL19" s="638"/>
      <c r="AM19" s="638"/>
      <c r="AN19" s="638"/>
      <c r="AO19" s="571">
        <f t="shared" si="2"/>
        <v>42</v>
      </c>
      <c r="AP19" s="572">
        <f t="shared" si="0"/>
        <v>42</v>
      </c>
      <c r="AQ19" s="286"/>
      <c r="AR19" s="286">
        <v>6</v>
      </c>
      <c r="AS19" s="286"/>
      <c r="AT19" s="513">
        <v>420</v>
      </c>
      <c r="AU19" s="569">
        <f t="shared" si="3"/>
        <v>0</v>
      </c>
      <c r="AV19" s="570">
        <f t="shared" si="1"/>
        <v>105840</v>
      </c>
      <c r="AW19" s="156"/>
    </row>
    <row r="20" spans="1:49" ht="12.75" x14ac:dyDescent="0.2">
      <c r="A20" s="292" t="s">
        <v>381</v>
      </c>
      <c r="B20" s="155"/>
      <c r="C20" s="643"/>
      <c r="D20" s="638"/>
      <c r="E20" s="638"/>
      <c r="F20" s="638"/>
      <c r="G20" s="638"/>
      <c r="H20" s="638"/>
      <c r="I20" s="639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>
        <v>1</v>
      </c>
      <c r="U20" s="638">
        <v>1</v>
      </c>
      <c r="V20" s="638"/>
      <c r="W20" s="638"/>
      <c r="X20" s="638"/>
      <c r="Y20" s="638"/>
      <c r="Z20" s="638"/>
      <c r="AA20" s="638"/>
      <c r="AB20" s="638"/>
      <c r="AC20" s="638"/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  <c r="AO20" s="571">
        <f t="shared" si="2"/>
        <v>42</v>
      </c>
      <c r="AP20" s="572">
        <f t="shared" si="0"/>
        <v>42</v>
      </c>
      <c r="AQ20" s="286"/>
      <c r="AR20" s="286">
        <v>2</v>
      </c>
      <c r="AS20" s="286"/>
      <c r="AT20" s="513">
        <v>380</v>
      </c>
      <c r="AU20" s="569">
        <f t="shared" si="3"/>
        <v>0</v>
      </c>
      <c r="AV20" s="570">
        <f t="shared" si="1"/>
        <v>31920</v>
      </c>
      <c r="AW20" s="156"/>
    </row>
    <row r="21" spans="1:49" ht="12.75" x14ac:dyDescent="0.2">
      <c r="A21" s="292" t="s">
        <v>153</v>
      </c>
      <c r="B21" s="155"/>
      <c r="C21" s="643"/>
      <c r="D21" s="638"/>
      <c r="E21" s="638"/>
      <c r="F21" s="638"/>
      <c r="G21" s="638"/>
      <c r="H21" s="638"/>
      <c r="I21" s="639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>
        <v>1</v>
      </c>
      <c r="W21" s="638">
        <v>1</v>
      </c>
      <c r="X21" s="638"/>
      <c r="Y21" s="638"/>
      <c r="Z21" s="638"/>
      <c r="AA21" s="638"/>
      <c r="AB21" s="638"/>
      <c r="AC21" s="638"/>
      <c r="AD21" s="638"/>
      <c r="AE21" s="638"/>
      <c r="AF21" s="638"/>
      <c r="AG21" s="638"/>
      <c r="AH21" s="638"/>
      <c r="AI21" s="638"/>
      <c r="AJ21" s="638"/>
      <c r="AK21" s="638"/>
      <c r="AL21" s="638"/>
      <c r="AM21" s="638"/>
      <c r="AN21" s="638"/>
      <c r="AO21" s="571">
        <f t="shared" si="2"/>
        <v>42</v>
      </c>
      <c r="AP21" s="572">
        <f t="shared" si="0"/>
        <v>42</v>
      </c>
      <c r="AQ21" s="286"/>
      <c r="AR21" s="286">
        <v>1</v>
      </c>
      <c r="AS21" s="286"/>
      <c r="AT21" s="513">
        <v>240</v>
      </c>
      <c r="AU21" s="569">
        <f t="shared" si="3"/>
        <v>0</v>
      </c>
      <c r="AV21" s="570">
        <f t="shared" si="1"/>
        <v>10080</v>
      </c>
      <c r="AW21" s="156"/>
    </row>
    <row r="22" spans="1:49" ht="12.75" x14ac:dyDescent="0.2">
      <c r="A22" s="290"/>
      <c r="B22" s="155"/>
      <c r="C22" s="643"/>
      <c r="D22" s="638"/>
      <c r="E22" s="638"/>
      <c r="F22" s="638"/>
      <c r="G22" s="638"/>
      <c r="H22" s="638"/>
      <c r="I22" s="639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8"/>
      <c r="AD22" s="638"/>
      <c r="AE22" s="638"/>
      <c r="AF22" s="638"/>
      <c r="AG22" s="638"/>
      <c r="AH22" s="638"/>
      <c r="AI22" s="638"/>
      <c r="AJ22" s="638"/>
      <c r="AK22" s="638"/>
      <c r="AL22" s="638"/>
      <c r="AM22" s="638"/>
      <c r="AN22" s="638"/>
      <c r="AO22" s="571">
        <f t="shared" si="2"/>
        <v>0</v>
      </c>
      <c r="AP22" s="572">
        <f t="shared" si="0"/>
        <v>0</v>
      </c>
      <c r="AQ22" s="286"/>
      <c r="AR22" s="286"/>
      <c r="AS22" s="286"/>
      <c r="AT22" s="513"/>
      <c r="AU22" s="569">
        <f t="shared" si="3"/>
        <v>0</v>
      </c>
      <c r="AV22" s="570">
        <f t="shared" si="1"/>
        <v>0</v>
      </c>
      <c r="AW22" s="156"/>
    </row>
    <row r="23" spans="1:49" x14ac:dyDescent="0.2">
      <c r="A23" s="291" t="s">
        <v>383</v>
      </c>
      <c r="B23" s="155"/>
      <c r="C23" s="643"/>
      <c r="D23" s="638"/>
      <c r="E23" s="638"/>
      <c r="F23" s="638"/>
      <c r="G23" s="638"/>
      <c r="H23" s="638"/>
      <c r="I23" s="639"/>
      <c r="J23" s="638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8"/>
      <c r="X23" s="638"/>
      <c r="Y23" s="638"/>
      <c r="Z23" s="638"/>
      <c r="AA23" s="638"/>
      <c r="AB23" s="638"/>
      <c r="AC23" s="638"/>
      <c r="AD23" s="638"/>
      <c r="AE23" s="638"/>
      <c r="AF23" s="638"/>
      <c r="AG23" s="638"/>
      <c r="AH23" s="638"/>
      <c r="AI23" s="638"/>
      <c r="AJ23" s="638"/>
      <c r="AK23" s="638"/>
      <c r="AL23" s="638"/>
      <c r="AM23" s="638"/>
      <c r="AN23" s="638"/>
      <c r="AO23" s="571">
        <f t="shared" si="2"/>
        <v>0</v>
      </c>
      <c r="AP23" s="572">
        <f t="shared" si="0"/>
        <v>0</v>
      </c>
      <c r="AQ23" s="286"/>
      <c r="AR23" s="286"/>
      <c r="AS23" s="286"/>
      <c r="AT23" s="286"/>
      <c r="AU23" s="569">
        <f t="shared" si="3"/>
        <v>0</v>
      </c>
      <c r="AV23" s="570">
        <f t="shared" si="1"/>
        <v>0</v>
      </c>
      <c r="AW23" s="156"/>
    </row>
    <row r="24" spans="1:49" ht="12.75" x14ac:dyDescent="0.2">
      <c r="A24" s="292" t="s">
        <v>324</v>
      </c>
      <c r="B24" s="155"/>
      <c r="C24" s="643"/>
      <c r="D24" s="638"/>
      <c r="E24" s="638"/>
      <c r="F24" s="638"/>
      <c r="G24" s="638"/>
      <c r="H24" s="638"/>
      <c r="I24" s="639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>
        <v>1</v>
      </c>
      <c r="U24" s="638">
        <v>1</v>
      </c>
      <c r="V24" s="638">
        <v>1</v>
      </c>
      <c r="W24" s="638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8"/>
      <c r="AK24" s="638"/>
      <c r="AL24" s="638"/>
      <c r="AM24" s="638"/>
      <c r="AN24" s="638"/>
      <c r="AO24" s="571">
        <f t="shared" si="2"/>
        <v>63</v>
      </c>
      <c r="AP24" s="572">
        <f t="shared" si="0"/>
        <v>63</v>
      </c>
      <c r="AQ24" s="286"/>
      <c r="AR24" s="286">
        <v>4</v>
      </c>
      <c r="AS24" s="286"/>
      <c r="AT24" s="513">
        <v>610</v>
      </c>
      <c r="AU24" s="569">
        <f t="shared" si="3"/>
        <v>0</v>
      </c>
      <c r="AV24" s="570">
        <f t="shared" si="1"/>
        <v>153720</v>
      </c>
      <c r="AW24" s="156"/>
    </row>
    <row r="25" spans="1:49" ht="12.75" x14ac:dyDescent="0.2">
      <c r="A25" s="292" t="s">
        <v>380</v>
      </c>
      <c r="B25" s="155"/>
      <c r="C25" s="643"/>
      <c r="D25" s="638"/>
      <c r="E25" s="638"/>
      <c r="F25" s="638"/>
      <c r="G25" s="638"/>
      <c r="H25" s="638"/>
      <c r="I25" s="639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>
        <v>1</v>
      </c>
      <c r="X25" s="638">
        <v>1</v>
      </c>
      <c r="Y25" s="638">
        <v>1</v>
      </c>
      <c r="Z25" s="638">
        <v>1</v>
      </c>
      <c r="AA25" s="638"/>
      <c r="AB25" s="638"/>
      <c r="AC25" s="638"/>
      <c r="AD25" s="638"/>
      <c r="AE25" s="638"/>
      <c r="AF25" s="638"/>
      <c r="AG25" s="638"/>
      <c r="AH25" s="638"/>
      <c r="AI25" s="638"/>
      <c r="AJ25" s="638"/>
      <c r="AK25" s="638"/>
      <c r="AL25" s="638"/>
      <c r="AM25" s="638"/>
      <c r="AN25" s="638"/>
      <c r="AO25" s="571">
        <f t="shared" si="2"/>
        <v>84</v>
      </c>
      <c r="AP25" s="572">
        <f t="shared" si="0"/>
        <v>84</v>
      </c>
      <c r="AQ25" s="286"/>
      <c r="AR25" s="286">
        <v>20</v>
      </c>
      <c r="AS25" s="286"/>
      <c r="AT25" s="513">
        <v>420</v>
      </c>
      <c r="AU25" s="569">
        <f t="shared" si="3"/>
        <v>0</v>
      </c>
      <c r="AV25" s="570">
        <f t="shared" si="1"/>
        <v>705600</v>
      </c>
      <c r="AW25" s="156"/>
    </row>
    <row r="26" spans="1:49" ht="12.75" x14ac:dyDescent="0.2">
      <c r="A26" s="292" t="s">
        <v>381</v>
      </c>
      <c r="B26" s="155"/>
      <c r="C26" s="643"/>
      <c r="D26" s="638"/>
      <c r="E26" s="638"/>
      <c r="F26" s="638"/>
      <c r="G26" s="638"/>
      <c r="H26" s="638"/>
      <c r="I26" s="639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>
        <v>1</v>
      </c>
      <c r="AB26" s="638">
        <v>1</v>
      </c>
      <c r="AC26" s="638">
        <v>1</v>
      </c>
      <c r="AD26" s="638"/>
      <c r="AE26" s="638"/>
      <c r="AF26" s="638"/>
      <c r="AG26" s="638"/>
      <c r="AH26" s="638"/>
      <c r="AI26" s="638"/>
      <c r="AJ26" s="638"/>
      <c r="AK26" s="638"/>
      <c r="AL26" s="638"/>
      <c r="AM26" s="638"/>
      <c r="AN26" s="638"/>
      <c r="AO26" s="571">
        <f t="shared" si="2"/>
        <v>63</v>
      </c>
      <c r="AP26" s="572">
        <f t="shared" si="0"/>
        <v>63</v>
      </c>
      <c r="AQ26" s="286"/>
      <c r="AR26" s="286">
        <v>8</v>
      </c>
      <c r="AS26" s="286"/>
      <c r="AT26" s="513">
        <v>380</v>
      </c>
      <c r="AU26" s="569">
        <f t="shared" si="3"/>
        <v>0</v>
      </c>
      <c r="AV26" s="570">
        <f t="shared" si="1"/>
        <v>191520</v>
      </c>
      <c r="AW26" s="156"/>
    </row>
    <row r="27" spans="1:49" ht="12.75" x14ac:dyDescent="0.2">
      <c r="A27" s="292" t="s">
        <v>153</v>
      </c>
      <c r="B27" s="155"/>
      <c r="C27" s="643"/>
      <c r="D27" s="638"/>
      <c r="E27" s="638"/>
      <c r="F27" s="638"/>
      <c r="G27" s="638"/>
      <c r="H27" s="638"/>
      <c r="I27" s="639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>
        <v>1</v>
      </c>
      <c r="AE27" s="638">
        <v>1</v>
      </c>
      <c r="AF27" s="638"/>
      <c r="AG27" s="638"/>
      <c r="AH27" s="638"/>
      <c r="AI27" s="638"/>
      <c r="AJ27" s="638"/>
      <c r="AK27" s="638"/>
      <c r="AL27" s="638"/>
      <c r="AM27" s="638"/>
      <c r="AN27" s="638"/>
      <c r="AO27" s="571">
        <f t="shared" si="2"/>
        <v>42</v>
      </c>
      <c r="AP27" s="572">
        <f t="shared" si="0"/>
        <v>42</v>
      </c>
      <c r="AQ27" s="286"/>
      <c r="AR27" s="286">
        <v>4</v>
      </c>
      <c r="AS27" s="286"/>
      <c r="AT27" s="513">
        <v>240</v>
      </c>
      <c r="AU27" s="569">
        <f t="shared" si="3"/>
        <v>0</v>
      </c>
      <c r="AV27" s="570">
        <f t="shared" si="1"/>
        <v>40320</v>
      </c>
      <c r="AW27" s="156"/>
    </row>
    <row r="28" spans="1:49" ht="12.75" x14ac:dyDescent="0.2">
      <c r="A28" s="292"/>
      <c r="B28" s="155"/>
      <c r="C28" s="643"/>
      <c r="D28" s="638"/>
      <c r="E28" s="638"/>
      <c r="F28" s="638"/>
      <c r="G28" s="638"/>
      <c r="H28" s="638"/>
      <c r="I28" s="639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8"/>
      <c r="AD28" s="638"/>
      <c r="AE28" s="638"/>
      <c r="AF28" s="638"/>
      <c r="AG28" s="638"/>
      <c r="AH28" s="638"/>
      <c r="AI28" s="638"/>
      <c r="AJ28" s="638"/>
      <c r="AK28" s="638"/>
      <c r="AL28" s="638"/>
      <c r="AM28" s="638"/>
      <c r="AN28" s="638"/>
      <c r="AO28" s="571">
        <f t="shared" si="2"/>
        <v>0</v>
      </c>
      <c r="AP28" s="572">
        <f t="shared" si="0"/>
        <v>0</v>
      </c>
      <c r="AQ28" s="286"/>
      <c r="AR28" s="286"/>
      <c r="AS28" s="286"/>
      <c r="AT28" s="513"/>
      <c r="AU28" s="569">
        <f t="shared" si="3"/>
        <v>0</v>
      </c>
      <c r="AV28" s="570">
        <f t="shared" si="1"/>
        <v>0</v>
      </c>
      <c r="AW28" s="156"/>
    </row>
    <row r="29" spans="1:49" x14ac:dyDescent="0.2">
      <c r="A29" s="291" t="s">
        <v>384</v>
      </c>
      <c r="B29" s="155"/>
      <c r="C29" s="643"/>
      <c r="D29" s="638"/>
      <c r="E29" s="638"/>
      <c r="F29" s="638"/>
      <c r="G29" s="638"/>
      <c r="H29" s="638"/>
      <c r="I29" s="639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8"/>
      <c r="AD29" s="638"/>
      <c r="AE29" s="638"/>
      <c r="AF29" s="638"/>
      <c r="AG29" s="638"/>
      <c r="AH29" s="638"/>
      <c r="AI29" s="638"/>
      <c r="AJ29" s="638"/>
      <c r="AK29" s="638"/>
      <c r="AL29" s="638"/>
      <c r="AM29" s="638"/>
      <c r="AN29" s="638"/>
      <c r="AO29" s="571">
        <f t="shared" si="2"/>
        <v>0</v>
      </c>
      <c r="AP29" s="572">
        <f t="shared" si="0"/>
        <v>0</v>
      </c>
      <c r="AQ29" s="286"/>
      <c r="AR29" s="286"/>
      <c r="AS29" s="286"/>
      <c r="AT29" s="286"/>
      <c r="AU29" s="569">
        <f t="shared" si="3"/>
        <v>0</v>
      </c>
      <c r="AV29" s="570">
        <f t="shared" si="1"/>
        <v>0</v>
      </c>
      <c r="AW29" s="156"/>
    </row>
    <row r="30" spans="1:49" ht="12.75" x14ac:dyDescent="0.2">
      <c r="A30" s="292" t="s">
        <v>385</v>
      </c>
      <c r="B30" s="155"/>
      <c r="C30" s="643"/>
      <c r="D30" s="638"/>
      <c r="E30" s="638"/>
      <c r="F30" s="638"/>
      <c r="G30" s="638"/>
      <c r="H30" s="638"/>
      <c r="I30" s="639"/>
      <c r="J30" s="638"/>
      <c r="K30" s="638"/>
      <c r="L30" s="638">
        <v>1</v>
      </c>
      <c r="M30" s="638">
        <v>1</v>
      </c>
      <c r="N30" s="638">
        <v>1</v>
      </c>
      <c r="O30" s="638">
        <v>1</v>
      </c>
      <c r="P30" s="638">
        <v>1</v>
      </c>
      <c r="Q30" s="638">
        <v>1</v>
      </c>
      <c r="R30" s="638">
        <v>1</v>
      </c>
      <c r="S30" s="638">
        <v>1</v>
      </c>
      <c r="T30" s="638">
        <v>1</v>
      </c>
      <c r="U30" s="638">
        <v>1</v>
      </c>
      <c r="V30" s="638">
        <v>1</v>
      </c>
      <c r="W30" s="638">
        <v>1</v>
      </c>
      <c r="X30" s="638">
        <v>1</v>
      </c>
      <c r="Y30" s="638">
        <v>1</v>
      </c>
      <c r="Z30" s="638">
        <v>1</v>
      </c>
      <c r="AA30" s="638">
        <v>1</v>
      </c>
      <c r="AB30" s="638">
        <v>1</v>
      </c>
      <c r="AC30" s="638">
        <v>1</v>
      </c>
      <c r="AD30" s="638">
        <v>1</v>
      </c>
      <c r="AE30" s="638">
        <v>1</v>
      </c>
      <c r="AF30" s="638">
        <v>1</v>
      </c>
      <c r="AG30" s="638">
        <v>1</v>
      </c>
      <c r="AH30" s="638">
        <v>1</v>
      </c>
      <c r="AI30" s="638">
        <v>1</v>
      </c>
      <c r="AJ30" s="638">
        <v>1</v>
      </c>
      <c r="AK30" s="638">
        <v>1</v>
      </c>
      <c r="AL30" s="638">
        <v>1</v>
      </c>
      <c r="AM30" s="638">
        <v>1</v>
      </c>
      <c r="AN30" s="638">
        <v>1</v>
      </c>
      <c r="AO30" s="571">
        <f t="shared" si="2"/>
        <v>609</v>
      </c>
      <c r="AP30" s="572">
        <f t="shared" si="0"/>
        <v>609</v>
      </c>
      <c r="AQ30" s="286">
        <v>0.5</v>
      </c>
      <c r="AR30" s="286"/>
      <c r="AS30" s="286">
        <v>64</v>
      </c>
      <c r="AT30" s="513"/>
      <c r="AU30" s="569">
        <f t="shared" si="3"/>
        <v>19488</v>
      </c>
      <c r="AV30" s="570">
        <f t="shared" si="1"/>
        <v>0</v>
      </c>
      <c r="AW30" s="156"/>
    </row>
    <row r="31" spans="1:49" ht="12.75" x14ac:dyDescent="0.2">
      <c r="A31" s="292" t="s">
        <v>386</v>
      </c>
      <c r="B31" s="155"/>
      <c r="C31" s="643"/>
      <c r="D31" s="638"/>
      <c r="E31" s="638"/>
      <c r="F31" s="638"/>
      <c r="G31" s="638"/>
      <c r="H31" s="638"/>
      <c r="I31" s="639"/>
      <c r="J31" s="638"/>
      <c r="K31" s="638"/>
      <c r="L31" s="638">
        <v>1</v>
      </c>
      <c r="M31" s="638">
        <v>1</v>
      </c>
      <c r="N31" s="638">
        <v>1</v>
      </c>
      <c r="O31" s="638">
        <v>1</v>
      </c>
      <c r="P31" s="638"/>
      <c r="Q31" s="638"/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8"/>
      <c r="AD31" s="638"/>
      <c r="AE31" s="638"/>
      <c r="AF31" s="638"/>
      <c r="AG31" s="638"/>
      <c r="AH31" s="638"/>
      <c r="AI31" s="638"/>
      <c r="AJ31" s="638"/>
      <c r="AK31" s="638"/>
      <c r="AL31" s="638"/>
      <c r="AM31" s="638"/>
      <c r="AN31" s="638"/>
      <c r="AO31" s="571">
        <f t="shared" si="2"/>
        <v>84</v>
      </c>
      <c r="AP31" s="572">
        <f t="shared" si="0"/>
        <v>84</v>
      </c>
      <c r="AQ31" s="286">
        <f>0.65*2</f>
        <v>1.3</v>
      </c>
      <c r="AR31" s="286"/>
      <c r="AS31" s="286">
        <v>136</v>
      </c>
      <c r="AT31" s="513"/>
      <c r="AU31" s="569">
        <f t="shared" si="3"/>
        <v>14851.2</v>
      </c>
      <c r="AV31" s="570">
        <f t="shared" si="1"/>
        <v>0</v>
      </c>
      <c r="AW31" s="156"/>
    </row>
    <row r="32" spans="1:49" ht="12.75" x14ac:dyDescent="0.2">
      <c r="A32" s="292" t="s">
        <v>387</v>
      </c>
      <c r="B32" s="155"/>
      <c r="C32" s="643"/>
      <c r="D32" s="638"/>
      <c r="E32" s="638"/>
      <c r="F32" s="638"/>
      <c r="G32" s="638"/>
      <c r="H32" s="638"/>
      <c r="I32" s="639"/>
      <c r="J32" s="638"/>
      <c r="K32" s="638"/>
      <c r="L32" s="638">
        <v>1</v>
      </c>
      <c r="M32" s="638">
        <v>1</v>
      </c>
      <c r="N32" s="638">
        <v>1</v>
      </c>
      <c r="O32" s="638">
        <v>1</v>
      </c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  <c r="AD32" s="638"/>
      <c r="AE32" s="638"/>
      <c r="AF32" s="638"/>
      <c r="AG32" s="638"/>
      <c r="AH32" s="638"/>
      <c r="AI32" s="638"/>
      <c r="AJ32" s="638"/>
      <c r="AK32" s="638"/>
      <c r="AL32" s="638"/>
      <c r="AM32" s="638"/>
      <c r="AN32" s="638"/>
      <c r="AO32" s="571">
        <f t="shared" si="2"/>
        <v>84</v>
      </c>
      <c r="AP32" s="572">
        <f t="shared" si="0"/>
        <v>84</v>
      </c>
      <c r="AQ32" s="286">
        <v>0.65</v>
      </c>
      <c r="AR32" s="286"/>
      <c r="AS32" s="286">
        <v>120</v>
      </c>
      <c r="AT32" s="513"/>
      <c r="AU32" s="569">
        <f t="shared" si="3"/>
        <v>6552</v>
      </c>
      <c r="AV32" s="570">
        <f t="shared" si="1"/>
        <v>0</v>
      </c>
      <c r="AW32" s="156"/>
    </row>
    <row r="33" spans="1:49" ht="12.75" x14ac:dyDescent="0.2">
      <c r="A33" s="292" t="s">
        <v>388</v>
      </c>
      <c r="B33" s="155"/>
      <c r="C33" s="643"/>
      <c r="D33" s="638"/>
      <c r="E33" s="638"/>
      <c r="F33" s="638"/>
      <c r="G33" s="638"/>
      <c r="H33" s="638"/>
      <c r="I33" s="639"/>
      <c r="J33" s="638"/>
      <c r="K33" s="638"/>
      <c r="L33" s="638">
        <v>1</v>
      </c>
      <c r="M33" s="638">
        <v>1</v>
      </c>
      <c r="N33" s="638">
        <v>1</v>
      </c>
      <c r="O33" s="638">
        <v>1</v>
      </c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638"/>
      <c r="AL33" s="638"/>
      <c r="AM33" s="638"/>
      <c r="AN33" s="638"/>
      <c r="AO33" s="571">
        <f t="shared" si="2"/>
        <v>84</v>
      </c>
      <c r="AP33" s="572">
        <f t="shared" si="0"/>
        <v>84</v>
      </c>
      <c r="AQ33" s="286">
        <v>0.65</v>
      </c>
      <c r="AR33" s="286"/>
      <c r="AS33" s="286">
        <v>104</v>
      </c>
      <c r="AT33" s="513"/>
      <c r="AU33" s="569">
        <f t="shared" si="3"/>
        <v>5678.4000000000005</v>
      </c>
      <c r="AV33" s="570">
        <f t="shared" si="1"/>
        <v>0</v>
      </c>
      <c r="AW33" s="156"/>
    </row>
    <row r="34" spans="1:49" ht="12.75" x14ac:dyDescent="0.2">
      <c r="A34" s="292" t="s">
        <v>389</v>
      </c>
      <c r="B34" s="155"/>
      <c r="C34" s="643"/>
      <c r="D34" s="638"/>
      <c r="E34" s="638"/>
      <c r="F34" s="638"/>
      <c r="G34" s="638"/>
      <c r="H34" s="638"/>
      <c r="I34" s="639"/>
      <c r="J34" s="638"/>
      <c r="K34" s="638"/>
      <c r="L34" s="638">
        <v>1</v>
      </c>
      <c r="M34" s="638">
        <v>1</v>
      </c>
      <c r="N34" s="638">
        <v>1</v>
      </c>
      <c r="O34" s="638">
        <v>1</v>
      </c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  <c r="AB34" s="638"/>
      <c r="AC34" s="638"/>
      <c r="AD34" s="638"/>
      <c r="AE34" s="638"/>
      <c r="AF34" s="638"/>
      <c r="AG34" s="638"/>
      <c r="AH34" s="638"/>
      <c r="AI34" s="638"/>
      <c r="AJ34" s="638"/>
      <c r="AK34" s="638"/>
      <c r="AL34" s="638"/>
      <c r="AM34" s="638"/>
      <c r="AN34" s="638"/>
      <c r="AO34" s="571">
        <f t="shared" si="2"/>
        <v>84</v>
      </c>
      <c r="AP34" s="572">
        <f t="shared" si="0"/>
        <v>84</v>
      </c>
      <c r="AQ34" s="286">
        <f>0.65*9</f>
        <v>5.8500000000000005</v>
      </c>
      <c r="AR34" s="286"/>
      <c r="AS34" s="286">
        <v>80</v>
      </c>
      <c r="AT34" s="513"/>
      <c r="AU34" s="569">
        <f t="shared" si="3"/>
        <v>39312</v>
      </c>
      <c r="AV34" s="570">
        <f t="shared" si="1"/>
        <v>0</v>
      </c>
      <c r="AW34" s="156"/>
    </row>
    <row r="35" spans="1:49" ht="12.75" x14ac:dyDescent="0.2">
      <c r="A35" s="292" t="s">
        <v>390</v>
      </c>
      <c r="B35" s="155"/>
      <c r="C35" s="643"/>
      <c r="D35" s="638"/>
      <c r="E35" s="638"/>
      <c r="F35" s="638"/>
      <c r="G35" s="638"/>
      <c r="H35" s="638"/>
      <c r="I35" s="639"/>
      <c r="J35" s="638"/>
      <c r="K35" s="638"/>
      <c r="L35" s="638">
        <v>1</v>
      </c>
      <c r="M35" s="638">
        <v>1</v>
      </c>
      <c r="N35" s="638">
        <v>1</v>
      </c>
      <c r="O35" s="638">
        <v>1</v>
      </c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638"/>
      <c r="AH35" s="638"/>
      <c r="AI35" s="638"/>
      <c r="AJ35" s="638"/>
      <c r="AK35" s="638"/>
      <c r="AL35" s="638"/>
      <c r="AM35" s="638"/>
      <c r="AN35" s="638"/>
      <c r="AO35" s="571">
        <f t="shared" si="2"/>
        <v>84</v>
      </c>
      <c r="AP35" s="572">
        <f t="shared" si="0"/>
        <v>84</v>
      </c>
      <c r="AQ35" s="286">
        <f>0.65*2</f>
        <v>1.3</v>
      </c>
      <c r="AR35" s="286"/>
      <c r="AS35" s="286">
        <v>64</v>
      </c>
      <c r="AT35" s="513"/>
      <c r="AU35" s="569">
        <f t="shared" si="3"/>
        <v>6988.8</v>
      </c>
      <c r="AV35" s="570">
        <f t="shared" si="1"/>
        <v>0</v>
      </c>
      <c r="AW35" s="156"/>
    </row>
    <row r="36" spans="1:49" ht="12.75" x14ac:dyDescent="0.2">
      <c r="A36" s="292" t="s">
        <v>391</v>
      </c>
      <c r="B36" s="155"/>
      <c r="C36" s="643"/>
      <c r="D36" s="638"/>
      <c r="E36" s="638"/>
      <c r="F36" s="638"/>
      <c r="G36" s="638"/>
      <c r="H36" s="638"/>
      <c r="I36" s="639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8">
        <v>1</v>
      </c>
      <c r="W36" s="638">
        <v>1</v>
      </c>
      <c r="X36" s="638">
        <v>1</v>
      </c>
      <c r="Y36" s="638">
        <v>1</v>
      </c>
      <c r="Z36" s="638">
        <v>1</v>
      </c>
      <c r="AA36" s="638"/>
      <c r="AE36" s="638"/>
      <c r="AF36" s="638"/>
      <c r="AG36" s="638"/>
      <c r="AH36" s="638"/>
      <c r="AI36" s="638"/>
      <c r="AJ36" s="638"/>
      <c r="AK36" s="638"/>
      <c r="AL36" s="638"/>
      <c r="AM36" s="638"/>
      <c r="AN36" s="638"/>
      <c r="AO36" s="571">
        <f t="shared" si="2"/>
        <v>105</v>
      </c>
      <c r="AP36" s="572">
        <f t="shared" si="0"/>
        <v>105</v>
      </c>
      <c r="AQ36" s="286">
        <f>0.65*2</f>
        <v>1.3</v>
      </c>
      <c r="AR36" s="286"/>
      <c r="AS36" s="286">
        <v>136</v>
      </c>
      <c r="AT36" s="513"/>
      <c r="AU36" s="569">
        <f t="shared" si="3"/>
        <v>18564</v>
      </c>
      <c r="AV36" s="570">
        <f t="shared" si="1"/>
        <v>0</v>
      </c>
      <c r="AW36" s="156"/>
    </row>
    <row r="37" spans="1:49" ht="12.75" x14ac:dyDescent="0.2">
      <c r="A37" s="292" t="s">
        <v>392</v>
      </c>
      <c r="B37" s="155"/>
      <c r="C37" s="643"/>
      <c r="D37" s="638"/>
      <c r="E37" s="638"/>
      <c r="F37" s="638"/>
      <c r="G37" s="638"/>
      <c r="H37" s="638"/>
      <c r="I37" s="639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>
        <v>1</v>
      </c>
      <c r="W37" s="638">
        <v>1</v>
      </c>
      <c r="X37" s="638">
        <v>1</v>
      </c>
      <c r="Y37" s="638">
        <v>1</v>
      </c>
      <c r="Z37" s="638">
        <v>1</v>
      </c>
      <c r="AA37" s="638"/>
      <c r="AE37" s="638"/>
      <c r="AF37" s="638"/>
      <c r="AG37" s="638"/>
      <c r="AH37" s="638"/>
      <c r="AI37" s="638"/>
      <c r="AJ37" s="638"/>
      <c r="AK37" s="638"/>
      <c r="AL37" s="638"/>
      <c r="AM37" s="638"/>
      <c r="AN37" s="638"/>
      <c r="AO37" s="571">
        <f t="shared" si="2"/>
        <v>105</v>
      </c>
      <c r="AP37" s="572">
        <f t="shared" si="0"/>
        <v>105</v>
      </c>
      <c r="AQ37" s="286">
        <v>0.65</v>
      </c>
      <c r="AR37" s="286"/>
      <c r="AS37" s="286">
        <v>120</v>
      </c>
      <c r="AT37" s="513"/>
      <c r="AU37" s="569">
        <f t="shared" si="3"/>
        <v>8190</v>
      </c>
      <c r="AV37" s="570">
        <f t="shared" si="1"/>
        <v>0</v>
      </c>
      <c r="AW37" s="156"/>
    </row>
    <row r="38" spans="1:49" ht="12.75" x14ac:dyDescent="0.2">
      <c r="A38" s="292" t="s">
        <v>393</v>
      </c>
      <c r="B38" s="155"/>
      <c r="C38" s="643"/>
      <c r="D38" s="638"/>
      <c r="E38" s="638"/>
      <c r="F38" s="638"/>
      <c r="G38" s="638"/>
      <c r="H38" s="638"/>
      <c r="I38" s="639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>
        <v>1</v>
      </c>
      <c r="W38" s="638">
        <v>1</v>
      </c>
      <c r="X38" s="638">
        <v>1</v>
      </c>
      <c r="Y38" s="638">
        <v>1</v>
      </c>
      <c r="Z38" s="638">
        <v>1</v>
      </c>
      <c r="AA38" s="638"/>
      <c r="AE38" s="638"/>
      <c r="AF38" s="638"/>
      <c r="AG38" s="638"/>
      <c r="AH38" s="638"/>
      <c r="AI38" s="638"/>
      <c r="AJ38" s="638"/>
      <c r="AK38" s="638"/>
      <c r="AL38" s="638"/>
      <c r="AM38" s="638"/>
      <c r="AN38" s="638"/>
      <c r="AO38" s="571">
        <f t="shared" si="2"/>
        <v>105</v>
      </c>
      <c r="AP38" s="572">
        <f t="shared" si="0"/>
        <v>105</v>
      </c>
      <c r="AQ38" s="286">
        <v>0.65</v>
      </c>
      <c r="AR38" s="286"/>
      <c r="AS38" s="286">
        <v>104</v>
      </c>
      <c r="AT38" s="513"/>
      <c r="AU38" s="569">
        <f t="shared" si="3"/>
        <v>7098</v>
      </c>
      <c r="AV38" s="570">
        <f t="shared" si="1"/>
        <v>0</v>
      </c>
      <c r="AW38" s="156"/>
    </row>
    <row r="39" spans="1:49" ht="12.75" x14ac:dyDescent="0.2">
      <c r="A39" s="292" t="s">
        <v>394</v>
      </c>
      <c r="B39" s="155"/>
      <c r="C39" s="643"/>
      <c r="D39" s="638"/>
      <c r="E39" s="638"/>
      <c r="F39" s="638"/>
      <c r="G39" s="638"/>
      <c r="H39" s="638"/>
      <c r="I39" s="639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>
        <v>1</v>
      </c>
      <c r="W39" s="638">
        <v>1</v>
      </c>
      <c r="X39" s="638">
        <v>1</v>
      </c>
      <c r="Y39" s="638">
        <v>1</v>
      </c>
      <c r="Z39" s="638">
        <v>1</v>
      </c>
      <c r="AA39" s="638"/>
      <c r="AE39" s="638"/>
      <c r="AF39" s="638"/>
      <c r="AG39" s="638"/>
      <c r="AH39" s="638"/>
      <c r="AI39" s="638"/>
      <c r="AJ39" s="638"/>
      <c r="AK39" s="638"/>
      <c r="AL39" s="638"/>
      <c r="AM39" s="638"/>
      <c r="AN39" s="638"/>
      <c r="AO39" s="571">
        <f t="shared" si="2"/>
        <v>105</v>
      </c>
      <c r="AP39" s="572">
        <f t="shared" si="0"/>
        <v>105</v>
      </c>
      <c r="AQ39" s="286">
        <f>0.65*9</f>
        <v>5.8500000000000005</v>
      </c>
      <c r="AR39" s="286"/>
      <c r="AS39" s="286">
        <v>80</v>
      </c>
      <c r="AT39" s="513"/>
      <c r="AU39" s="569">
        <f t="shared" si="3"/>
        <v>49140</v>
      </c>
      <c r="AV39" s="570">
        <f t="shared" si="1"/>
        <v>0</v>
      </c>
      <c r="AW39" s="156"/>
    </row>
    <row r="40" spans="1:49" ht="12.75" x14ac:dyDescent="0.2">
      <c r="A40" s="292" t="s">
        <v>395</v>
      </c>
      <c r="B40" s="155"/>
      <c r="C40" s="643"/>
      <c r="D40" s="638"/>
      <c r="E40" s="638"/>
      <c r="F40" s="638"/>
      <c r="G40" s="638"/>
      <c r="H40" s="638"/>
      <c r="I40" s="639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>
        <v>1</v>
      </c>
      <c r="W40" s="638">
        <v>1</v>
      </c>
      <c r="X40" s="638">
        <v>1</v>
      </c>
      <c r="Y40" s="638">
        <v>1</v>
      </c>
      <c r="Z40" s="638">
        <v>1</v>
      </c>
      <c r="AA40" s="638"/>
      <c r="AE40" s="638"/>
      <c r="AF40" s="638"/>
      <c r="AG40" s="638"/>
      <c r="AH40" s="638"/>
      <c r="AI40" s="638"/>
      <c r="AJ40" s="638"/>
      <c r="AK40" s="638"/>
      <c r="AL40" s="638"/>
      <c r="AM40" s="638"/>
      <c r="AN40" s="638"/>
      <c r="AO40" s="571">
        <f t="shared" si="2"/>
        <v>105</v>
      </c>
      <c r="AP40" s="572">
        <f t="shared" si="0"/>
        <v>105</v>
      </c>
      <c r="AQ40" s="286">
        <f>0.65*2</f>
        <v>1.3</v>
      </c>
      <c r="AR40" s="286"/>
      <c r="AS40" s="286">
        <v>64</v>
      </c>
      <c r="AT40" s="513"/>
      <c r="AU40" s="569">
        <f t="shared" si="3"/>
        <v>8736</v>
      </c>
      <c r="AV40" s="570">
        <f t="shared" si="1"/>
        <v>0</v>
      </c>
      <c r="AW40" s="156"/>
    </row>
    <row r="41" spans="1:49" ht="12.75" x14ac:dyDescent="0.2">
      <c r="A41" s="292" t="s">
        <v>396</v>
      </c>
      <c r="B41" s="155"/>
      <c r="C41" s="643"/>
      <c r="D41" s="638"/>
      <c r="E41" s="638"/>
      <c r="F41" s="638"/>
      <c r="G41" s="638"/>
      <c r="H41" s="638"/>
      <c r="I41" s="639"/>
      <c r="J41" s="638"/>
      <c r="K41" s="638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>
        <v>1</v>
      </c>
      <c r="AB41" s="638">
        <v>1</v>
      </c>
      <c r="AC41" s="638">
        <v>1</v>
      </c>
      <c r="AD41" s="638">
        <v>1</v>
      </c>
      <c r="AE41" s="638">
        <v>1</v>
      </c>
      <c r="AF41" s="638">
        <v>1</v>
      </c>
      <c r="AG41" s="638">
        <v>1</v>
      </c>
      <c r="AH41" s="638">
        <v>1</v>
      </c>
      <c r="AI41" s="638">
        <v>1</v>
      </c>
      <c r="AJ41" s="638">
        <v>1</v>
      </c>
      <c r="AK41" s="638">
        <v>1</v>
      </c>
      <c r="AL41" s="638">
        <v>1</v>
      </c>
      <c r="AM41" s="638"/>
      <c r="AN41" s="638"/>
      <c r="AO41" s="571">
        <f t="shared" si="2"/>
        <v>252</v>
      </c>
      <c r="AP41" s="572">
        <f t="shared" si="0"/>
        <v>252</v>
      </c>
      <c r="AQ41" s="286">
        <f>0.65*2</f>
        <v>1.3</v>
      </c>
      <c r="AR41" s="286"/>
      <c r="AS41" s="286">
        <v>136</v>
      </c>
      <c r="AT41" s="513"/>
      <c r="AU41" s="569">
        <f t="shared" si="3"/>
        <v>44553.600000000006</v>
      </c>
      <c r="AV41" s="570">
        <f t="shared" si="1"/>
        <v>0</v>
      </c>
      <c r="AW41" s="156"/>
    </row>
    <row r="42" spans="1:49" ht="12.75" x14ac:dyDescent="0.2">
      <c r="A42" s="292" t="s">
        <v>397</v>
      </c>
      <c r="B42" s="155"/>
      <c r="C42" s="643"/>
      <c r="D42" s="638"/>
      <c r="E42" s="638"/>
      <c r="F42" s="638"/>
      <c r="G42" s="638"/>
      <c r="H42" s="638"/>
      <c r="I42" s="639"/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>
        <v>1</v>
      </c>
      <c r="AB42" s="638">
        <v>1</v>
      </c>
      <c r="AC42" s="638">
        <v>1</v>
      </c>
      <c r="AD42" s="638">
        <v>1</v>
      </c>
      <c r="AE42" s="638">
        <v>1</v>
      </c>
      <c r="AF42" s="638">
        <v>1</v>
      </c>
      <c r="AG42" s="638">
        <v>1</v>
      </c>
      <c r="AH42" s="638">
        <v>1</v>
      </c>
      <c r="AI42" s="638">
        <v>1</v>
      </c>
      <c r="AJ42" s="638">
        <v>1</v>
      </c>
      <c r="AK42" s="638">
        <v>1</v>
      </c>
      <c r="AL42" s="638">
        <v>1</v>
      </c>
      <c r="AM42" s="638"/>
      <c r="AN42" s="638"/>
      <c r="AO42" s="571">
        <f t="shared" si="2"/>
        <v>252</v>
      </c>
      <c r="AP42" s="572">
        <f t="shared" si="0"/>
        <v>252</v>
      </c>
      <c r="AQ42" s="286">
        <v>0.65</v>
      </c>
      <c r="AR42" s="286"/>
      <c r="AS42" s="286">
        <v>120</v>
      </c>
      <c r="AT42" s="513"/>
      <c r="AU42" s="569">
        <f t="shared" si="3"/>
        <v>19656</v>
      </c>
      <c r="AV42" s="570">
        <f t="shared" si="1"/>
        <v>0</v>
      </c>
      <c r="AW42" s="156"/>
    </row>
    <row r="43" spans="1:49" ht="12.75" x14ac:dyDescent="0.2">
      <c r="A43" s="292" t="s">
        <v>398</v>
      </c>
      <c r="B43" s="155"/>
      <c r="C43" s="643"/>
      <c r="D43" s="638"/>
      <c r="E43" s="638"/>
      <c r="F43" s="638"/>
      <c r="G43" s="638"/>
      <c r="H43" s="638"/>
      <c r="I43" s="639"/>
      <c r="J43" s="638"/>
      <c r="K43" s="638"/>
      <c r="L43" s="63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>
        <v>1</v>
      </c>
      <c r="AB43" s="638">
        <v>1</v>
      </c>
      <c r="AC43" s="638">
        <v>1</v>
      </c>
      <c r="AD43" s="638">
        <v>1</v>
      </c>
      <c r="AE43" s="638">
        <v>1</v>
      </c>
      <c r="AF43" s="638">
        <v>1</v>
      </c>
      <c r="AG43" s="638">
        <v>1</v>
      </c>
      <c r="AH43" s="638">
        <v>1</v>
      </c>
      <c r="AI43" s="638">
        <v>1</v>
      </c>
      <c r="AJ43" s="638">
        <v>1</v>
      </c>
      <c r="AK43" s="638">
        <v>1</v>
      </c>
      <c r="AL43" s="638">
        <v>1</v>
      </c>
      <c r="AM43" s="638"/>
      <c r="AN43" s="638"/>
      <c r="AO43" s="571">
        <f t="shared" si="2"/>
        <v>252</v>
      </c>
      <c r="AP43" s="572">
        <f t="shared" si="0"/>
        <v>252</v>
      </c>
      <c r="AQ43" s="286">
        <v>0.65</v>
      </c>
      <c r="AR43" s="286"/>
      <c r="AS43" s="286">
        <v>104</v>
      </c>
      <c r="AT43" s="513"/>
      <c r="AU43" s="569">
        <f t="shared" si="3"/>
        <v>17035.2</v>
      </c>
      <c r="AV43" s="570">
        <f t="shared" si="1"/>
        <v>0</v>
      </c>
      <c r="AW43" s="156"/>
    </row>
    <row r="44" spans="1:49" ht="12.75" x14ac:dyDescent="0.2">
      <c r="A44" s="292" t="s">
        <v>399</v>
      </c>
      <c r="B44" s="155"/>
      <c r="C44" s="643"/>
      <c r="D44" s="638"/>
      <c r="E44" s="638"/>
      <c r="F44" s="638"/>
      <c r="G44" s="638"/>
      <c r="H44" s="638"/>
      <c r="I44" s="639"/>
      <c r="J44" s="638"/>
      <c r="K44" s="638"/>
      <c r="L44" s="638"/>
      <c r="M44" s="638"/>
      <c r="N44" s="638"/>
      <c r="O44" s="638"/>
      <c r="P44" s="638"/>
      <c r="Q44" s="638"/>
      <c r="R44" s="638"/>
      <c r="S44" s="638"/>
      <c r="T44" s="638"/>
      <c r="U44" s="638"/>
      <c r="V44" s="638"/>
      <c r="W44" s="638"/>
      <c r="X44" s="638"/>
      <c r="Y44" s="638"/>
      <c r="Z44" s="638"/>
      <c r="AA44" s="638">
        <v>1</v>
      </c>
      <c r="AB44" s="638">
        <v>1</v>
      </c>
      <c r="AC44" s="638">
        <v>1</v>
      </c>
      <c r="AD44" s="638">
        <v>1</v>
      </c>
      <c r="AE44" s="638">
        <v>1</v>
      </c>
      <c r="AF44" s="638">
        <v>1</v>
      </c>
      <c r="AG44" s="638">
        <v>1</v>
      </c>
      <c r="AH44" s="638">
        <v>1</v>
      </c>
      <c r="AI44" s="638">
        <v>1</v>
      </c>
      <c r="AJ44" s="638">
        <v>1</v>
      </c>
      <c r="AK44" s="638">
        <v>1</v>
      </c>
      <c r="AL44" s="638">
        <v>1</v>
      </c>
      <c r="AM44" s="638"/>
      <c r="AN44" s="638"/>
      <c r="AO44" s="571">
        <f t="shared" si="2"/>
        <v>252</v>
      </c>
      <c r="AP44" s="572">
        <f t="shared" si="0"/>
        <v>252</v>
      </c>
      <c r="AQ44" s="286">
        <f>0.65*9</f>
        <v>5.8500000000000005</v>
      </c>
      <c r="AR44" s="286"/>
      <c r="AS44" s="286">
        <v>80</v>
      </c>
      <c r="AT44" s="513"/>
      <c r="AU44" s="569">
        <f t="shared" si="3"/>
        <v>117936</v>
      </c>
      <c r="AV44" s="570">
        <f t="shared" si="1"/>
        <v>0</v>
      </c>
      <c r="AW44" s="156"/>
    </row>
    <row r="45" spans="1:49" ht="12.75" x14ac:dyDescent="0.2">
      <c r="A45" s="292" t="s">
        <v>400</v>
      </c>
      <c r="B45" s="155"/>
      <c r="C45" s="643"/>
      <c r="D45" s="638"/>
      <c r="E45" s="638"/>
      <c r="F45" s="638"/>
      <c r="G45" s="638"/>
      <c r="H45" s="638"/>
      <c r="I45" s="639"/>
      <c r="J45" s="638"/>
      <c r="K45" s="638"/>
      <c r="L45" s="638"/>
      <c r="M45" s="638"/>
      <c r="N45" s="638"/>
      <c r="O45" s="638"/>
      <c r="P45" s="638"/>
      <c r="Q45" s="638"/>
      <c r="R45" s="638"/>
      <c r="S45" s="638"/>
      <c r="T45" s="638"/>
      <c r="U45" s="638"/>
      <c r="V45" s="638"/>
      <c r="W45" s="638"/>
      <c r="X45" s="638"/>
      <c r="Y45" s="638"/>
      <c r="Z45" s="638"/>
      <c r="AA45" s="638">
        <v>1</v>
      </c>
      <c r="AB45" s="638">
        <v>1</v>
      </c>
      <c r="AC45" s="638">
        <v>1</v>
      </c>
      <c r="AD45" s="638">
        <v>1</v>
      </c>
      <c r="AE45" s="638">
        <v>1</v>
      </c>
      <c r="AF45" s="638">
        <v>1</v>
      </c>
      <c r="AG45" s="638">
        <v>1</v>
      </c>
      <c r="AH45" s="638">
        <v>1</v>
      </c>
      <c r="AI45" s="638">
        <v>1</v>
      </c>
      <c r="AJ45" s="638">
        <v>1</v>
      </c>
      <c r="AK45" s="638">
        <v>1</v>
      </c>
      <c r="AL45" s="638">
        <v>1</v>
      </c>
      <c r="AM45" s="638"/>
      <c r="AN45" s="638"/>
      <c r="AO45" s="571">
        <f t="shared" si="2"/>
        <v>252</v>
      </c>
      <c r="AP45" s="572">
        <f t="shared" si="0"/>
        <v>252</v>
      </c>
      <c r="AQ45" s="286">
        <f>0.65*2</f>
        <v>1.3</v>
      </c>
      <c r="AR45" s="286"/>
      <c r="AS45" s="286">
        <v>64</v>
      </c>
      <c r="AT45" s="513"/>
      <c r="AU45" s="569">
        <f t="shared" si="3"/>
        <v>20966.400000000001</v>
      </c>
      <c r="AV45" s="570">
        <f t="shared" si="1"/>
        <v>0</v>
      </c>
      <c r="AW45" s="156"/>
    </row>
    <row r="46" spans="1:49" ht="12.75" x14ac:dyDescent="0.2">
      <c r="A46" s="292" t="s">
        <v>401</v>
      </c>
      <c r="B46" s="155"/>
      <c r="C46" s="643"/>
      <c r="D46" s="638"/>
      <c r="E46" s="638"/>
      <c r="F46" s="638"/>
      <c r="G46" s="638"/>
      <c r="H46" s="638"/>
      <c r="I46" s="639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8"/>
      <c r="AG46" s="638"/>
      <c r="AH46" s="638"/>
      <c r="AI46" s="638"/>
      <c r="AJ46" s="638"/>
      <c r="AK46" s="638"/>
      <c r="AL46" s="638"/>
      <c r="AM46" s="638">
        <v>1</v>
      </c>
      <c r="AN46" s="638">
        <v>1</v>
      </c>
      <c r="AO46" s="571">
        <f t="shared" si="2"/>
        <v>42</v>
      </c>
      <c r="AP46" s="572">
        <f t="shared" si="0"/>
        <v>42</v>
      </c>
      <c r="AQ46" s="286">
        <f>0.65*2</f>
        <v>1.3</v>
      </c>
      <c r="AR46" s="286"/>
      <c r="AS46" s="286">
        <v>136</v>
      </c>
      <c r="AT46" s="513"/>
      <c r="AU46" s="569">
        <f t="shared" si="3"/>
        <v>7425.6</v>
      </c>
      <c r="AV46" s="570">
        <f t="shared" si="1"/>
        <v>0</v>
      </c>
      <c r="AW46" s="156"/>
    </row>
    <row r="47" spans="1:49" ht="12.75" x14ac:dyDescent="0.2">
      <c r="A47" s="292" t="s">
        <v>402</v>
      </c>
      <c r="B47" s="155"/>
      <c r="C47" s="643"/>
      <c r="D47" s="638"/>
      <c r="E47" s="638"/>
      <c r="F47" s="638"/>
      <c r="G47" s="638"/>
      <c r="H47" s="638"/>
      <c r="I47" s="639"/>
      <c r="J47" s="638"/>
      <c r="K47" s="638"/>
      <c r="L47" s="638"/>
      <c r="M47" s="638"/>
      <c r="N47" s="638"/>
      <c r="O47" s="638"/>
      <c r="P47" s="638"/>
      <c r="Q47" s="638"/>
      <c r="R47" s="638"/>
      <c r="S47" s="638"/>
      <c r="T47" s="638"/>
      <c r="U47" s="638"/>
      <c r="V47" s="638"/>
      <c r="W47" s="638"/>
      <c r="X47" s="638"/>
      <c r="Y47" s="638"/>
      <c r="Z47" s="638"/>
      <c r="AA47" s="638"/>
      <c r="AB47" s="638"/>
      <c r="AC47" s="638"/>
      <c r="AD47" s="638"/>
      <c r="AE47" s="638"/>
      <c r="AF47" s="638"/>
      <c r="AG47" s="638"/>
      <c r="AH47" s="638"/>
      <c r="AI47" s="638"/>
      <c r="AJ47" s="638"/>
      <c r="AK47" s="638"/>
      <c r="AL47" s="638"/>
      <c r="AM47" s="638">
        <v>1</v>
      </c>
      <c r="AN47" s="638">
        <v>1</v>
      </c>
      <c r="AO47" s="571">
        <f t="shared" si="2"/>
        <v>42</v>
      </c>
      <c r="AP47" s="572">
        <f t="shared" si="0"/>
        <v>42</v>
      </c>
      <c r="AQ47" s="286">
        <v>0.65</v>
      </c>
      <c r="AR47" s="286"/>
      <c r="AS47" s="286">
        <v>120</v>
      </c>
      <c r="AT47" s="513"/>
      <c r="AU47" s="569">
        <f t="shared" si="3"/>
        <v>3276</v>
      </c>
      <c r="AV47" s="570">
        <f t="shared" si="1"/>
        <v>0</v>
      </c>
      <c r="AW47" s="156"/>
    </row>
    <row r="48" spans="1:49" ht="12.75" x14ac:dyDescent="0.2">
      <c r="A48" s="292" t="s">
        <v>403</v>
      </c>
      <c r="B48" s="155"/>
      <c r="C48" s="643"/>
      <c r="D48" s="638"/>
      <c r="E48" s="638"/>
      <c r="F48" s="638"/>
      <c r="G48" s="638"/>
      <c r="H48" s="638"/>
      <c r="I48" s="639"/>
      <c r="J48" s="638"/>
      <c r="K48" s="638"/>
      <c r="L48" s="638"/>
      <c r="M48" s="638"/>
      <c r="N48" s="638"/>
      <c r="O48" s="638"/>
      <c r="P48" s="638"/>
      <c r="Q48" s="638"/>
      <c r="R48" s="638"/>
      <c r="S48" s="638"/>
      <c r="T48" s="638"/>
      <c r="U48" s="638"/>
      <c r="V48" s="638"/>
      <c r="W48" s="638"/>
      <c r="X48" s="638"/>
      <c r="Y48" s="638"/>
      <c r="Z48" s="638"/>
      <c r="AA48" s="638"/>
      <c r="AB48" s="638"/>
      <c r="AC48" s="638"/>
      <c r="AD48" s="638"/>
      <c r="AE48" s="638"/>
      <c r="AF48" s="638"/>
      <c r="AG48" s="638"/>
      <c r="AH48" s="638"/>
      <c r="AI48" s="638"/>
      <c r="AJ48" s="638"/>
      <c r="AK48" s="638"/>
      <c r="AL48" s="638"/>
      <c r="AM48" s="638">
        <v>1</v>
      </c>
      <c r="AN48" s="638">
        <v>1</v>
      </c>
      <c r="AO48" s="571">
        <f t="shared" si="2"/>
        <v>42</v>
      </c>
      <c r="AP48" s="572">
        <f t="shared" si="0"/>
        <v>42</v>
      </c>
      <c r="AQ48" s="286">
        <v>0.65</v>
      </c>
      <c r="AR48" s="286"/>
      <c r="AS48" s="286">
        <v>104</v>
      </c>
      <c r="AT48" s="513"/>
      <c r="AU48" s="569">
        <f t="shared" si="3"/>
        <v>2839.2000000000003</v>
      </c>
      <c r="AV48" s="570">
        <f t="shared" si="1"/>
        <v>0</v>
      </c>
      <c r="AW48" s="156"/>
    </row>
    <row r="49" spans="1:50" ht="12.75" x14ac:dyDescent="0.2">
      <c r="A49" s="292" t="s">
        <v>404</v>
      </c>
      <c r="B49" s="155"/>
      <c r="C49" s="643"/>
      <c r="D49" s="638"/>
      <c r="E49" s="638"/>
      <c r="F49" s="638"/>
      <c r="G49" s="638"/>
      <c r="H49" s="638"/>
      <c r="I49" s="639"/>
      <c r="J49" s="638"/>
      <c r="K49" s="638"/>
      <c r="L49" s="638"/>
      <c r="M49" s="638"/>
      <c r="N49" s="638"/>
      <c r="O49" s="638"/>
      <c r="P49" s="638"/>
      <c r="Q49" s="638"/>
      <c r="R49" s="638"/>
      <c r="S49" s="638"/>
      <c r="T49" s="638"/>
      <c r="U49" s="638"/>
      <c r="V49" s="638"/>
      <c r="W49" s="638"/>
      <c r="X49" s="638"/>
      <c r="Y49" s="638"/>
      <c r="Z49" s="638"/>
      <c r="AA49" s="638"/>
      <c r="AB49" s="638"/>
      <c r="AC49" s="638"/>
      <c r="AD49" s="638"/>
      <c r="AE49" s="638"/>
      <c r="AF49" s="638"/>
      <c r="AG49" s="638"/>
      <c r="AH49" s="638"/>
      <c r="AI49" s="638"/>
      <c r="AJ49" s="638"/>
      <c r="AK49" s="638"/>
      <c r="AL49" s="638"/>
      <c r="AM49" s="638">
        <v>1</v>
      </c>
      <c r="AN49" s="638">
        <v>1</v>
      </c>
      <c r="AO49" s="571">
        <f t="shared" si="2"/>
        <v>42</v>
      </c>
      <c r="AP49" s="572">
        <f t="shared" si="0"/>
        <v>42</v>
      </c>
      <c r="AQ49" s="286">
        <f>0.65*9</f>
        <v>5.8500000000000005</v>
      </c>
      <c r="AR49" s="286"/>
      <c r="AS49" s="286">
        <v>80</v>
      </c>
      <c r="AT49" s="513"/>
      <c r="AU49" s="569">
        <f t="shared" si="3"/>
        <v>19656</v>
      </c>
      <c r="AV49" s="570">
        <f t="shared" si="1"/>
        <v>0</v>
      </c>
      <c r="AW49" s="156"/>
    </row>
    <row r="50" spans="1:50" ht="12.75" x14ac:dyDescent="0.2">
      <c r="A50" s="292" t="s">
        <v>405</v>
      </c>
      <c r="B50" s="155"/>
      <c r="C50" s="643"/>
      <c r="D50" s="638"/>
      <c r="E50" s="638"/>
      <c r="F50" s="638"/>
      <c r="G50" s="638"/>
      <c r="H50" s="638"/>
      <c r="I50" s="639"/>
      <c r="J50" s="638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8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8"/>
      <c r="AK50" s="638"/>
      <c r="AL50" s="638"/>
      <c r="AM50" s="638">
        <v>1</v>
      </c>
      <c r="AN50" s="638">
        <v>1</v>
      </c>
      <c r="AO50" s="571">
        <f t="shared" si="2"/>
        <v>42</v>
      </c>
      <c r="AP50" s="572">
        <f t="shared" si="0"/>
        <v>42</v>
      </c>
      <c r="AQ50" s="286">
        <f>0.65*2</f>
        <v>1.3</v>
      </c>
      <c r="AR50" s="286"/>
      <c r="AS50" s="286">
        <v>64</v>
      </c>
      <c r="AT50" s="513"/>
      <c r="AU50" s="569">
        <f t="shared" si="3"/>
        <v>3494.4</v>
      </c>
      <c r="AV50" s="570">
        <f t="shared" si="1"/>
        <v>0</v>
      </c>
      <c r="AW50" s="156"/>
    </row>
    <row r="51" spans="1:50" x14ac:dyDescent="0.2">
      <c r="A51" s="291"/>
      <c r="B51" s="155"/>
      <c r="C51" s="643"/>
      <c r="D51" s="638"/>
      <c r="E51" s="638"/>
      <c r="F51" s="638"/>
      <c r="G51" s="638"/>
      <c r="H51" s="638"/>
      <c r="I51" s="639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638"/>
      <c r="AK51" s="638"/>
      <c r="AL51" s="638"/>
      <c r="AM51" s="638"/>
      <c r="AN51" s="638"/>
      <c r="AO51" s="571">
        <f t="shared" si="2"/>
        <v>0</v>
      </c>
      <c r="AP51" s="572">
        <f t="shared" si="0"/>
        <v>0</v>
      </c>
      <c r="AQ51" s="286"/>
      <c r="AR51" s="286"/>
      <c r="AS51" s="286"/>
      <c r="AT51" s="286"/>
      <c r="AU51" s="569">
        <f t="shared" si="3"/>
        <v>0</v>
      </c>
      <c r="AV51" s="570">
        <f t="shared" si="1"/>
        <v>0</v>
      </c>
      <c r="AW51" s="156"/>
    </row>
    <row r="52" spans="1:50" ht="12.75" x14ac:dyDescent="0.2">
      <c r="A52" s="637" t="s">
        <v>406</v>
      </c>
      <c r="B52" s="155"/>
      <c r="C52" s="643"/>
      <c r="D52" s="638"/>
      <c r="E52" s="638"/>
      <c r="F52" s="638"/>
      <c r="G52" s="638"/>
      <c r="H52" s="638"/>
      <c r="I52" s="639"/>
      <c r="J52" s="638"/>
      <c r="K52" s="638"/>
      <c r="L52" s="638"/>
      <c r="M52" s="638"/>
      <c r="N52" s="638"/>
      <c r="O52" s="638"/>
      <c r="P52" s="638"/>
      <c r="Q52" s="638"/>
      <c r="R52" s="638"/>
      <c r="S52" s="638"/>
      <c r="T52" s="638"/>
      <c r="U52" s="638"/>
      <c r="V52" s="638"/>
      <c r="W52" s="638"/>
      <c r="X52" s="638"/>
      <c r="Y52" s="638"/>
      <c r="Z52" s="638"/>
      <c r="AA52" s="638"/>
      <c r="AB52" s="638"/>
      <c r="AC52" s="638"/>
      <c r="AD52" s="638"/>
      <c r="AE52" s="638"/>
      <c r="AF52" s="638"/>
      <c r="AG52" s="638"/>
      <c r="AH52" s="638"/>
      <c r="AI52" s="638"/>
      <c r="AJ52" s="638"/>
      <c r="AK52" s="638"/>
      <c r="AL52" s="638"/>
      <c r="AM52" s="638"/>
      <c r="AN52" s="638"/>
      <c r="AO52" s="571">
        <f t="shared" si="2"/>
        <v>0</v>
      </c>
      <c r="AP52" s="572">
        <f t="shared" si="0"/>
        <v>0</v>
      </c>
      <c r="AQ52" s="286"/>
      <c r="AR52" s="286"/>
      <c r="AS52" s="286"/>
      <c r="AT52" s="513"/>
      <c r="AU52" s="569">
        <f t="shared" si="3"/>
        <v>0</v>
      </c>
      <c r="AV52" s="570">
        <f t="shared" si="1"/>
        <v>0</v>
      </c>
      <c r="AW52" s="156"/>
    </row>
    <row r="53" spans="1:50" ht="12.75" x14ac:dyDescent="0.2">
      <c r="A53" s="292" t="s">
        <v>407</v>
      </c>
      <c r="B53" s="155"/>
      <c r="C53" s="643"/>
      <c r="D53" s="638"/>
      <c r="E53" s="638"/>
      <c r="F53" s="638"/>
      <c r="G53" s="638"/>
      <c r="H53" s="638"/>
      <c r="I53" s="639">
        <v>1</v>
      </c>
      <c r="J53" s="638">
        <v>1</v>
      </c>
      <c r="K53" s="638">
        <v>1</v>
      </c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571">
        <f t="shared" si="2"/>
        <v>63</v>
      </c>
      <c r="AP53" s="572">
        <f t="shared" si="0"/>
        <v>63</v>
      </c>
      <c r="AQ53" s="286"/>
      <c r="AR53" s="286">
        <v>4</v>
      </c>
      <c r="AS53" s="286"/>
      <c r="AT53" s="286">
        <v>104</v>
      </c>
      <c r="AU53" s="569">
        <f t="shared" si="3"/>
        <v>0</v>
      </c>
      <c r="AV53" s="570">
        <f t="shared" si="1"/>
        <v>26208</v>
      </c>
      <c r="AW53" s="156"/>
    </row>
    <row r="54" spans="1:50" ht="12.75" x14ac:dyDescent="0.2">
      <c r="A54" s="292" t="s">
        <v>408</v>
      </c>
      <c r="B54" s="155"/>
      <c r="C54" s="643"/>
      <c r="D54" s="638"/>
      <c r="E54" s="638"/>
      <c r="F54" s="638"/>
      <c r="G54" s="638"/>
      <c r="H54" s="638"/>
      <c r="I54" s="639"/>
      <c r="J54" s="638"/>
      <c r="K54" s="638"/>
      <c r="L54" s="638">
        <v>1</v>
      </c>
      <c r="M54" s="638">
        <v>1</v>
      </c>
      <c r="N54" s="638">
        <v>1</v>
      </c>
      <c r="O54" s="638">
        <v>1</v>
      </c>
      <c r="P54" s="638">
        <v>1</v>
      </c>
      <c r="Q54" s="638">
        <v>1</v>
      </c>
      <c r="R54" s="638">
        <v>1</v>
      </c>
      <c r="S54" s="638">
        <v>1</v>
      </c>
      <c r="T54" s="638">
        <v>1</v>
      </c>
      <c r="U54" s="638">
        <v>1</v>
      </c>
      <c r="V54" s="638">
        <v>1</v>
      </c>
      <c r="W54" s="638">
        <v>1</v>
      </c>
      <c r="X54" s="638">
        <v>1</v>
      </c>
      <c r="Y54" s="638">
        <v>1</v>
      </c>
      <c r="Z54" s="638">
        <v>1</v>
      </c>
      <c r="AA54" s="638">
        <v>1</v>
      </c>
      <c r="AB54" s="638">
        <v>1</v>
      </c>
      <c r="AC54" s="638">
        <v>1</v>
      </c>
      <c r="AD54" s="638">
        <v>1</v>
      </c>
      <c r="AE54" s="638">
        <v>1</v>
      </c>
      <c r="AF54" s="638">
        <v>1</v>
      </c>
      <c r="AG54" s="638">
        <v>1</v>
      </c>
      <c r="AH54" s="638">
        <v>1</v>
      </c>
      <c r="AI54" s="638">
        <v>1</v>
      </c>
      <c r="AJ54" s="638">
        <v>1</v>
      </c>
      <c r="AK54" s="638">
        <v>1</v>
      </c>
      <c r="AL54" s="638">
        <v>1</v>
      </c>
      <c r="AM54" s="638"/>
      <c r="AN54" s="638"/>
      <c r="AO54" s="571">
        <f t="shared" si="2"/>
        <v>567</v>
      </c>
      <c r="AP54" s="572">
        <f t="shared" si="0"/>
        <v>567</v>
      </c>
      <c r="AQ54" s="286"/>
      <c r="AR54" s="286">
        <v>40</v>
      </c>
      <c r="AS54" s="286"/>
      <c r="AT54" s="286">
        <v>10</v>
      </c>
      <c r="AU54" s="569">
        <f t="shared" si="3"/>
        <v>0</v>
      </c>
      <c r="AV54" s="570">
        <f t="shared" si="1"/>
        <v>226800</v>
      </c>
      <c r="AW54" s="156"/>
    </row>
    <row r="55" spans="1:50" ht="12.75" x14ac:dyDescent="0.2">
      <c r="A55" s="292" t="s">
        <v>409</v>
      </c>
      <c r="B55" s="155"/>
      <c r="C55" s="643"/>
      <c r="D55" s="638"/>
      <c r="E55" s="638"/>
      <c r="F55" s="638"/>
      <c r="G55" s="638"/>
      <c r="H55" s="638"/>
      <c r="I55" s="639">
        <v>1</v>
      </c>
      <c r="J55" s="638">
        <v>1</v>
      </c>
      <c r="K55" s="638">
        <v>1</v>
      </c>
      <c r="L55" s="638">
        <v>1</v>
      </c>
      <c r="M55" s="638">
        <v>1</v>
      </c>
      <c r="N55" s="638">
        <v>1</v>
      </c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8"/>
      <c r="AM55" s="638">
        <v>1</v>
      </c>
      <c r="AN55" s="638">
        <v>1</v>
      </c>
      <c r="AO55" s="571">
        <f t="shared" si="2"/>
        <v>168</v>
      </c>
      <c r="AP55" s="572">
        <f t="shared" si="0"/>
        <v>168</v>
      </c>
      <c r="AQ55" s="286"/>
      <c r="AR55" s="286">
        <v>4</v>
      </c>
      <c r="AS55" s="286"/>
      <c r="AT55" s="513">
        <v>220</v>
      </c>
      <c r="AU55" s="569">
        <f t="shared" si="3"/>
        <v>0</v>
      </c>
      <c r="AV55" s="570">
        <f t="shared" si="1"/>
        <v>147840</v>
      </c>
      <c r="AW55" s="156"/>
    </row>
    <row r="56" spans="1:50" ht="12.75" x14ac:dyDescent="0.2">
      <c r="A56" s="292" t="s">
        <v>410</v>
      </c>
      <c r="B56" s="155"/>
      <c r="C56" s="643"/>
      <c r="D56" s="638"/>
      <c r="E56" s="638"/>
      <c r="F56" s="638"/>
      <c r="G56" s="638"/>
      <c r="H56" s="638"/>
      <c r="I56" s="639"/>
      <c r="J56" s="638"/>
      <c r="K56" s="638"/>
      <c r="L56" s="638"/>
      <c r="M56" s="638"/>
      <c r="N56" s="638"/>
      <c r="O56" s="638"/>
      <c r="P56" s="638"/>
      <c r="Q56" s="638"/>
      <c r="R56" s="638"/>
      <c r="S56" s="638"/>
      <c r="T56" s="638"/>
      <c r="U56" s="638"/>
      <c r="V56" s="638"/>
      <c r="W56" s="638"/>
      <c r="X56" s="638"/>
      <c r="Y56" s="638"/>
      <c r="Z56" s="638"/>
      <c r="AA56" s="638">
        <v>1</v>
      </c>
      <c r="AB56" s="638">
        <v>1</v>
      </c>
      <c r="AC56" s="638">
        <v>1</v>
      </c>
      <c r="AD56" s="638">
        <v>1</v>
      </c>
      <c r="AE56" s="638">
        <v>1</v>
      </c>
      <c r="AF56" s="638">
        <v>1</v>
      </c>
      <c r="AG56" s="638">
        <v>1</v>
      </c>
      <c r="AH56" s="638">
        <v>1</v>
      </c>
      <c r="AI56" s="638">
        <v>1</v>
      </c>
      <c r="AJ56" s="638">
        <v>1</v>
      </c>
      <c r="AK56" s="638">
        <v>1</v>
      </c>
      <c r="AL56" s="638">
        <v>1</v>
      </c>
      <c r="AM56" s="638"/>
      <c r="AN56" s="638"/>
      <c r="AO56" s="571">
        <f t="shared" si="2"/>
        <v>252</v>
      </c>
      <c r="AP56" s="572">
        <f t="shared" si="0"/>
        <v>252</v>
      </c>
      <c r="AQ56" s="286"/>
      <c r="AR56" s="286">
        <v>4</v>
      </c>
      <c r="AS56" s="286"/>
      <c r="AT56" s="513">
        <v>104</v>
      </c>
      <c r="AU56" s="569">
        <f t="shared" si="3"/>
        <v>0</v>
      </c>
      <c r="AV56" s="570">
        <f t="shared" si="1"/>
        <v>104832</v>
      </c>
      <c r="AW56" s="156"/>
    </row>
    <row r="57" spans="1:50" ht="12.75" x14ac:dyDescent="0.2">
      <c r="A57" s="292" t="s">
        <v>411</v>
      </c>
      <c r="B57" s="155"/>
      <c r="C57" s="643"/>
      <c r="D57" s="638"/>
      <c r="E57" s="638"/>
      <c r="F57" s="638"/>
      <c r="G57" s="638"/>
      <c r="H57" s="638"/>
      <c r="I57" s="644"/>
      <c r="O57" s="638"/>
      <c r="P57" s="638"/>
      <c r="Q57" s="638"/>
      <c r="R57" s="638"/>
      <c r="S57" s="638"/>
      <c r="T57" s="638"/>
      <c r="U57" s="638"/>
      <c r="V57" s="638"/>
      <c r="W57" s="638"/>
      <c r="X57" s="638"/>
      <c r="Y57" s="638"/>
      <c r="Z57" s="638"/>
      <c r="AA57" s="638">
        <v>1</v>
      </c>
      <c r="AB57" s="638">
        <v>1</v>
      </c>
      <c r="AC57" s="638">
        <v>1</v>
      </c>
      <c r="AD57" s="638">
        <v>1</v>
      </c>
      <c r="AE57" s="638">
        <v>1</v>
      </c>
      <c r="AF57" s="638">
        <v>1</v>
      </c>
      <c r="AG57" s="638">
        <v>1</v>
      </c>
      <c r="AH57" s="638">
        <v>1</v>
      </c>
      <c r="AI57" s="638">
        <v>1</v>
      </c>
      <c r="AJ57" s="638">
        <v>1</v>
      </c>
      <c r="AK57" s="638">
        <v>1</v>
      </c>
      <c r="AL57" s="638">
        <v>1</v>
      </c>
      <c r="AM57" s="638"/>
      <c r="AN57" s="638"/>
      <c r="AO57" s="571">
        <f t="shared" si="2"/>
        <v>252</v>
      </c>
      <c r="AP57" s="572">
        <f t="shared" si="0"/>
        <v>252</v>
      </c>
      <c r="AQ57" s="286"/>
      <c r="AR57" s="286">
        <v>8</v>
      </c>
      <c r="AS57" s="286"/>
      <c r="AT57" s="513">
        <v>80</v>
      </c>
      <c r="AU57" s="569">
        <f t="shared" si="3"/>
        <v>0</v>
      </c>
      <c r="AV57" s="570">
        <f t="shared" si="1"/>
        <v>161280</v>
      </c>
      <c r="AW57" s="156"/>
    </row>
    <row r="58" spans="1:50" ht="12.75" x14ac:dyDescent="0.2">
      <c r="A58" s="292"/>
      <c r="B58" s="155"/>
      <c r="C58" s="275"/>
      <c r="D58" s="276"/>
      <c r="E58" s="276"/>
      <c r="F58" s="276"/>
      <c r="G58" s="276"/>
      <c r="H58" s="647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571">
        <f t="shared" si="2"/>
        <v>0</v>
      </c>
      <c r="AP58" s="572">
        <f t="shared" si="0"/>
        <v>0</v>
      </c>
      <c r="AQ58" s="286"/>
      <c r="AR58" s="286"/>
      <c r="AS58" s="286"/>
      <c r="AT58" s="513"/>
      <c r="AU58" s="569">
        <f t="shared" si="3"/>
        <v>0</v>
      </c>
      <c r="AV58" s="570">
        <f t="shared" si="1"/>
        <v>0</v>
      </c>
      <c r="AW58" s="156"/>
    </row>
    <row r="59" spans="1:50" ht="12.75" x14ac:dyDescent="0.2">
      <c r="A59" s="650" t="s">
        <v>326</v>
      </c>
      <c r="B59" s="155"/>
      <c r="C59" s="643">
        <v>1</v>
      </c>
      <c r="D59" s="638">
        <v>1</v>
      </c>
      <c r="E59" s="638">
        <v>1</v>
      </c>
      <c r="F59" s="638">
        <v>1</v>
      </c>
      <c r="G59" s="638">
        <v>1</v>
      </c>
      <c r="H59" s="638">
        <v>1</v>
      </c>
      <c r="I59" s="639">
        <v>1</v>
      </c>
      <c r="J59" s="638">
        <v>1</v>
      </c>
      <c r="K59" s="638">
        <v>1</v>
      </c>
      <c r="L59" s="638">
        <v>1</v>
      </c>
      <c r="M59" s="638">
        <v>1</v>
      </c>
      <c r="N59" s="638">
        <v>1</v>
      </c>
      <c r="O59" s="638">
        <v>1</v>
      </c>
      <c r="P59" s="638">
        <v>1</v>
      </c>
      <c r="Q59" s="638">
        <v>1</v>
      </c>
      <c r="R59" s="638">
        <v>1</v>
      </c>
      <c r="S59" s="638">
        <v>1</v>
      </c>
      <c r="T59" s="638">
        <v>1</v>
      </c>
      <c r="U59" s="638">
        <v>1</v>
      </c>
      <c r="V59" s="638">
        <v>1</v>
      </c>
      <c r="W59" s="638">
        <v>1</v>
      </c>
      <c r="X59" s="638">
        <v>1</v>
      </c>
      <c r="Y59" s="638">
        <v>1</v>
      </c>
      <c r="Z59" s="638">
        <v>1</v>
      </c>
      <c r="AA59" s="638">
        <v>1</v>
      </c>
      <c r="AB59" s="638">
        <v>1</v>
      </c>
      <c r="AC59" s="638">
        <v>1</v>
      </c>
      <c r="AD59" s="638">
        <v>1</v>
      </c>
      <c r="AE59" s="638">
        <v>1</v>
      </c>
      <c r="AF59" s="638">
        <v>1</v>
      </c>
      <c r="AG59" s="638">
        <v>1</v>
      </c>
      <c r="AH59" s="638">
        <v>1</v>
      </c>
      <c r="AI59" s="638">
        <v>1</v>
      </c>
      <c r="AJ59" s="638">
        <v>1</v>
      </c>
      <c r="AK59" s="638">
        <v>1</v>
      </c>
      <c r="AL59" s="638">
        <v>1</v>
      </c>
      <c r="AM59" s="638">
        <v>1</v>
      </c>
      <c r="AN59" s="638">
        <v>1</v>
      </c>
      <c r="AO59" s="571">
        <f t="shared" si="2"/>
        <v>798</v>
      </c>
      <c r="AP59" s="572">
        <f t="shared" si="0"/>
        <v>798</v>
      </c>
      <c r="AQ59" s="286">
        <v>1</v>
      </c>
      <c r="AR59" s="286"/>
      <c r="AS59" s="513">
        <v>80</v>
      </c>
      <c r="AT59" s="513"/>
      <c r="AU59" s="569">
        <f t="shared" si="3"/>
        <v>63840</v>
      </c>
      <c r="AV59" s="570">
        <f t="shared" si="1"/>
        <v>0</v>
      </c>
      <c r="AW59" s="156"/>
    </row>
    <row r="60" spans="1:50" ht="12.75" x14ac:dyDescent="0.2">
      <c r="A60" s="650" t="s">
        <v>156</v>
      </c>
      <c r="B60" s="155"/>
      <c r="C60" s="643">
        <v>1</v>
      </c>
      <c r="D60" s="638">
        <v>1</v>
      </c>
      <c r="E60" s="638">
        <v>1</v>
      </c>
      <c r="F60" s="638">
        <v>1</v>
      </c>
      <c r="G60" s="638">
        <v>1</v>
      </c>
      <c r="H60" s="638">
        <v>1</v>
      </c>
      <c r="I60" s="639">
        <v>1</v>
      </c>
      <c r="J60" s="638">
        <v>1</v>
      </c>
      <c r="K60" s="638">
        <v>1</v>
      </c>
      <c r="L60" s="638">
        <v>1</v>
      </c>
      <c r="M60" s="638">
        <v>1</v>
      </c>
      <c r="N60" s="638">
        <v>1</v>
      </c>
      <c r="O60" s="638">
        <v>1</v>
      </c>
      <c r="P60" s="638">
        <v>1</v>
      </c>
      <c r="Q60" s="638">
        <v>1</v>
      </c>
      <c r="R60" s="638">
        <v>1</v>
      </c>
      <c r="S60" s="638">
        <v>1</v>
      </c>
      <c r="T60" s="638">
        <v>1</v>
      </c>
      <c r="U60" s="638">
        <v>1</v>
      </c>
      <c r="V60" s="638">
        <v>1</v>
      </c>
      <c r="W60" s="638">
        <v>1</v>
      </c>
      <c r="X60" s="638">
        <v>1</v>
      </c>
      <c r="Y60" s="638">
        <v>1</v>
      </c>
      <c r="Z60" s="638">
        <v>1</v>
      </c>
      <c r="AA60" s="638">
        <v>1</v>
      </c>
      <c r="AB60" s="638">
        <v>1</v>
      </c>
      <c r="AC60" s="638">
        <v>1</v>
      </c>
      <c r="AD60" s="638">
        <v>1</v>
      </c>
      <c r="AE60" s="638">
        <v>1</v>
      </c>
      <c r="AF60" s="638">
        <v>1</v>
      </c>
      <c r="AG60" s="638">
        <v>1</v>
      </c>
      <c r="AH60" s="638">
        <v>1</v>
      </c>
      <c r="AI60" s="638">
        <v>1</v>
      </c>
      <c r="AJ60" s="638">
        <v>1</v>
      </c>
      <c r="AK60" s="638">
        <v>1</v>
      </c>
      <c r="AL60" s="638">
        <v>1</v>
      </c>
      <c r="AM60" s="638">
        <v>1</v>
      </c>
      <c r="AN60" s="638">
        <v>1</v>
      </c>
      <c r="AO60" s="571">
        <f t="shared" si="2"/>
        <v>798</v>
      </c>
      <c r="AP60" s="572">
        <f t="shared" si="0"/>
        <v>798</v>
      </c>
      <c r="AQ60" s="286">
        <v>1</v>
      </c>
      <c r="AR60" s="286"/>
      <c r="AS60" s="513">
        <v>80</v>
      </c>
      <c r="AT60" s="513"/>
      <c r="AU60" s="569">
        <f t="shared" si="3"/>
        <v>63840</v>
      </c>
      <c r="AV60" s="570">
        <f t="shared" si="1"/>
        <v>0</v>
      </c>
      <c r="AW60" s="156"/>
      <c r="AX60" s="156"/>
    </row>
    <row r="61" spans="1:50" x14ac:dyDescent="0.2">
      <c r="A61" s="291" t="s">
        <v>154</v>
      </c>
      <c r="B61" s="155"/>
      <c r="C61" s="275"/>
      <c r="D61" s="276"/>
      <c r="E61" s="276"/>
      <c r="F61" s="276"/>
      <c r="G61" s="276"/>
      <c r="H61" s="647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571">
        <f t="shared" si="2"/>
        <v>0</v>
      </c>
      <c r="AP61" s="572">
        <f t="shared" si="0"/>
        <v>0</v>
      </c>
      <c r="AQ61" s="286"/>
      <c r="AR61" s="286"/>
      <c r="AS61" s="286"/>
      <c r="AT61" s="286"/>
      <c r="AU61" s="569">
        <f t="shared" si="3"/>
        <v>0</v>
      </c>
      <c r="AV61" s="570">
        <f t="shared" si="1"/>
        <v>0</v>
      </c>
      <c r="AW61" s="156"/>
      <c r="AX61" s="156"/>
    </row>
    <row r="62" spans="1:50" ht="13.5" thickBot="1" x14ac:dyDescent="0.25">
      <c r="A62" s="292" t="s">
        <v>155</v>
      </c>
      <c r="B62" s="155"/>
      <c r="C62" s="275"/>
      <c r="D62" s="276"/>
      <c r="E62" s="276"/>
      <c r="F62" s="276"/>
      <c r="G62" s="276"/>
      <c r="H62" s="648"/>
      <c r="I62" s="276"/>
      <c r="J62" s="276"/>
      <c r="K62" s="276"/>
      <c r="L62" s="276"/>
      <c r="M62" s="276"/>
      <c r="N62" s="276"/>
      <c r="O62" s="64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  <c r="AN62" s="276"/>
      <c r="AO62" s="571">
        <f t="shared" si="2"/>
        <v>0</v>
      </c>
      <c r="AP62" s="572">
        <f t="shared" si="0"/>
        <v>0</v>
      </c>
      <c r="AQ62" s="286"/>
      <c r="AR62" s="286"/>
      <c r="AS62" s="286"/>
      <c r="AT62" s="513"/>
      <c r="AU62" s="569">
        <f t="shared" si="3"/>
        <v>0</v>
      </c>
      <c r="AV62" s="570">
        <f t="shared" si="1"/>
        <v>0</v>
      </c>
      <c r="AW62" s="156"/>
      <c r="AX62" s="156"/>
    </row>
    <row r="63" spans="1:50" ht="12.75" thickBot="1" x14ac:dyDescent="0.25">
      <c r="A63" s="293" t="s">
        <v>158</v>
      </c>
      <c r="B63" s="157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74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74"/>
      <c r="AP63" s="274"/>
      <c r="AQ63" s="274"/>
      <c r="AR63" s="274"/>
      <c r="AS63" s="274"/>
      <c r="AT63" s="274"/>
      <c r="AU63" s="567">
        <f>SUM(AU4:AU62)</f>
        <v>569116.80000000005</v>
      </c>
      <c r="AV63" s="568">
        <f>SUM(AV4:AV62)</f>
        <v>2925090</v>
      </c>
      <c r="AW63" s="158"/>
      <c r="AX63" s="158"/>
    </row>
    <row r="64" spans="1:50" x14ac:dyDescent="0.2">
      <c r="AW64" s="159"/>
      <c r="AX64" s="159"/>
    </row>
    <row r="66" spans="48:48" ht="15.75" x14ac:dyDescent="0.25">
      <c r="AV66" s="160"/>
    </row>
  </sheetData>
  <phoneticPr fontId="67" type="noConversion"/>
  <conditionalFormatting sqref="C58:AN58 C61:AN62">
    <cfRule type="colorScale" priority="10">
      <colorScale>
        <cfvo type="num" val="0"/>
        <cfvo type="num" val="1"/>
        <color theme="0"/>
        <color theme="2" tint="-0.249977111117893"/>
      </colorScale>
    </cfRule>
  </conditionalFormatting>
  <conditionalFormatting sqref="C14:N15 P14:AN15 C4:AN13 AE36:AN40 C41:AN54 AA36:AA40 C36:X40 C55:H55 O55:AL55 C57:H57 C56:AN56 O57:AN57 C16:AN35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Y36:Z40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I55:N5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AA57:AL57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AM55:AN55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C59:AL5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C60:AL60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M59:AN60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H34"/>
  <sheetViews>
    <sheetView view="pageBreakPreview" zoomScaleNormal="100" zoomScaleSheetLayoutView="100" workbookViewId="0">
      <selection activeCell="A7" sqref="A7"/>
    </sheetView>
  </sheetViews>
  <sheetFormatPr defaultColWidth="8.85546875" defaultRowHeight="15" x14ac:dyDescent="0.25"/>
  <cols>
    <col min="1" max="1" width="51.42578125" customWidth="1"/>
    <col min="2" max="2" width="13.42578125" bestFit="1" customWidth="1"/>
    <col min="4" max="4" width="18.28515625" bestFit="1" customWidth="1"/>
    <col min="5" max="5" width="16" bestFit="1" customWidth="1"/>
    <col min="6" max="6" width="48.85546875" customWidth="1"/>
    <col min="7" max="7" width="16" customWidth="1"/>
  </cols>
  <sheetData>
    <row r="1" spans="1:8" ht="15.75" thickBot="1" x14ac:dyDescent="0.3"/>
    <row r="2" spans="1:8" ht="15.75" thickBot="1" x14ac:dyDescent="0.3">
      <c r="A2" s="543" t="s">
        <v>336</v>
      </c>
      <c r="B2" s="543" t="s">
        <v>337</v>
      </c>
      <c r="C2" s="543" t="s">
        <v>338</v>
      </c>
      <c r="D2" s="547" t="s">
        <v>339</v>
      </c>
      <c r="E2" s="547" t="s">
        <v>340</v>
      </c>
      <c r="F2" s="543" t="s">
        <v>341</v>
      </c>
      <c r="G2" s="547"/>
      <c r="H2" s="656"/>
    </row>
    <row r="3" spans="1:8" x14ac:dyDescent="0.25">
      <c r="A3" s="541" t="s">
        <v>372</v>
      </c>
      <c r="B3" s="544" t="s">
        <v>342</v>
      </c>
      <c r="C3" s="544">
        <v>850</v>
      </c>
      <c r="D3" s="548">
        <v>28.99</v>
      </c>
      <c r="E3" s="546">
        <f>D3*C3</f>
        <v>24641.5</v>
      </c>
      <c r="F3" s="542" t="s">
        <v>375</v>
      </c>
      <c r="G3" s="542"/>
    </row>
    <row r="4" spans="1:8" x14ac:dyDescent="0.25">
      <c r="A4" s="292" t="s">
        <v>373</v>
      </c>
      <c r="B4" s="545" t="s">
        <v>342</v>
      </c>
      <c r="C4" s="545">
        <v>850</v>
      </c>
      <c r="D4" s="549">
        <v>43</v>
      </c>
      <c r="E4" s="546">
        <f t="shared" ref="E4:E34" si="0">D4*C4</f>
        <v>36550</v>
      </c>
      <c r="F4" s="540" t="s">
        <v>376</v>
      </c>
      <c r="G4" s="542"/>
    </row>
    <row r="5" spans="1:8" x14ac:dyDescent="0.25">
      <c r="A5" s="292" t="s">
        <v>374</v>
      </c>
      <c r="B5" s="545" t="s">
        <v>342</v>
      </c>
      <c r="C5" s="545">
        <v>850</v>
      </c>
      <c r="D5" s="549">
        <v>105</v>
      </c>
      <c r="E5" s="546">
        <f t="shared" si="0"/>
        <v>89250</v>
      </c>
      <c r="F5" s="540" t="s">
        <v>377</v>
      </c>
      <c r="G5" s="542"/>
    </row>
    <row r="6" spans="1:8" x14ac:dyDescent="0.25">
      <c r="A6" s="650" t="s">
        <v>467</v>
      </c>
      <c r="B6" s="651"/>
      <c r="C6" s="651"/>
      <c r="D6" s="652"/>
      <c r="E6" s="653">
        <f>SUM(E3:E5)</f>
        <v>150441.5</v>
      </c>
      <c r="F6" s="654"/>
      <c r="G6" s="542"/>
    </row>
    <row r="7" spans="1:8" x14ac:dyDescent="0.25">
      <c r="A7" s="292"/>
      <c r="B7" s="545"/>
      <c r="C7" s="545"/>
      <c r="D7" s="549"/>
      <c r="E7" s="546">
        <f t="shared" si="0"/>
        <v>0</v>
      </c>
      <c r="F7" s="540"/>
      <c r="G7" s="542"/>
    </row>
    <row r="8" spans="1:8" x14ac:dyDescent="0.25">
      <c r="A8" s="292" t="s">
        <v>440</v>
      </c>
      <c r="B8" s="545" t="s">
        <v>342</v>
      </c>
      <c r="C8" s="545">
        <v>3</v>
      </c>
      <c r="D8" s="549">
        <v>6300</v>
      </c>
      <c r="E8" s="546">
        <f t="shared" si="0"/>
        <v>18900</v>
      </c>
      <c r="F8" s="540" t="s">
        <v>447</v>
      </c>
      <c r="G8" s="542" t="s">
        <v>452</v>
      </c>
    </row>
    <row r="9" spans="1:8" x14ac:dyDescent="0.25">
      <c r="A9" s="292" t="s">
        <v>441</v>
      </c>
      <c r="B9" s="545" t="s">
        <v>342</v>
      </c>
      <c r="C9" s="545">
        <v>5</v>
      </c>
      <c r="D9" s="549">
        <v>50</v>
      </c>
      <c r="E9" s="546">
        <f t="shared" si="0"/>
        <v>250</v>
      </c>
      <c r="F9" s="540" t="s">
        <v>448</v>
      </c>
      <c r="G9" s="542" t="s">
        <v>453</v>
      </c>
    </row>
    <row r="10" spans="1:8" x14ac:dyDescent="0.25">
      <c r="A10" s="292" t="s">
        <v>442</v>
      </c>
      <c r="B10" s="545" t="s">
        <v>342</v>
      </c>
      <c r="C10" s="545">
        <v>1</v>
      </c>
      <c r="D10" s="549">
        <v>1200</v>
      </c>
      <c r="E10" s="546">
        <f t="shared" si="0"/>
        <v>1200</v>
      </c>
      <c r="F10" s="540" t="s">
        <v>449</v>
      </c>
      <c r="G10" s="542" t="s">
        <v>454</v>
      </c>
    </row>
    <row r="11" spans="1:8" x14ac:dyDescent="0.25">
      <c r="A11" s="292" t="s">
        <v>443</v>
      </c>
      <c r="B11" s="545" t="s">
        <v>342</v>
      </c>
      <c r="C11" s="545">
        <v>2</v>
      </c>
      <c r="D11" s="549">
        <v>210</v>
      </c>
      <c r="E11" s="546">
        <f t="shared" si="0"/>
        <v>420</v>
      </c>
      <c r="F11" s="540"/>
      <c r="G11" s="542" t="s">
        <v>455</v>
      </c>
    </row>
    <row r="12" spans="1:8" x14ac:dyDescent="0.25">
      <c r="A12" s="292" t="s">
        <v>444</v>
      </c>
      <c r="B12" s="545" t="s">
        <v>342</v>
      </c>
      <c r="C12" s="545">
        <v>2</v>
      </c>
      <c r="D12" s="549">
        <v>27000</v>
      </c>
      <c r="E12" s="546">
        <f t="shared" si="0"/>
        <v>54000</v>
      </c>
      <c r="F12" s="540" t="s">
        <v>450</v>
      </c>
      <c r="G12" s="542" t="s">
        <v>456</v>
      </c>
    </row>
    <row r="13" spans="1:8" x14ac:dyDescent="0.25">
      <c r="A13" s="292" t="s">
        <v>445</v>
      </c>
      <c r="B13" s="545" t="s">
        <v>342</v>
      </c>
      <c r="C13" s="545">
        <v>1</v>
      </c>
      <c r="D13" s="549">
        <v>20000</v>
      </c>
      <c r="E13" s="546">
        <f t="shared" si="0"/>
        <v>20000</v>
      </c>
      <c r="F13" s="540" t="s">
        <v>451</v>
      </c>
      <c r="G13" s="542" t="s">
        <v>457</v>
      </c>
    </row>
    <row r="14" spans="1:8" x14ac:dyDescent="0.25">
      <c r="A14" s="292" t="s">
        <v>446</v>
      </c>
      <c r="B14" s="545" t="s">
        <v>342</v>
      </c>
      <c r="C14" s="545">
        <v>1</v>
      </c>
      <c r="D14" s="549">
        <v>5000</v>
      </c>
      <c r="E14" s="546">
        <f t="shared" si="0"/>
        <v>5000</v>
      </c>
      <c r="F14" s="540"/>
      <c r="G14" s="542" t="s">
        <v>458</v>
      </c>
    </row>
    <row r="15" spans="1:8" x14ac:dyDescent="0.25">
      <c r="A15" s="650" t="s">
        <v>439</v>
      </c>
      <c r="B15" s="651"/>
      <c r="C15" s="651"/>
      <c r="D15" s="652"/>
      <c r="E15" s="653">
        <f>SUM(E8:E14)</f>
        <v>99770</v>
      </c>
      <c r="F15" s="654"/>
      <c r="G15" s="542"/>
    </row>
    <row r="16" spans="1:8" x14ac:dyDescent="0.25">
      <c r="A16" s="292"/>
      <c r="B16" s="545"/>
      <c r="C16" s="545"/>
      <c r="D16" s="549"/>
      <c r="E16" s="546">
        <f t="shared" si="0"/>
        <v>0</v>
      </c>
      <c r="F16" s="540"/>
      <c r="G16" s="542"/>
    </row>
    <row r="17" spans="1:7" x14ac:dyDescent="0.25">
      <c r="A17" s="292"/>
      <c r="B17" s="545"/>
      <c r="C17" s="545"/>
      <c r="D17" s="549"/>
      <c r="E17" s="546">
        <f t="shared" si="0"/>
        <v>0</v>
      </c>
      <c r="F17" s="540"/>
      <c r="G17" s="542"/>
    </row>
    <row r="18" spans="1:7" x14ac:dyDescent="0.25">
      <c r="A18" s="292"/>
      <c r="B18" s="545"/>
      <c r="C18" s="545"/>
      <c r="D18" s="549"/>
      <c r="E18" s="546">
        <f t="shared" si="0"/>
        <v>0</v>
      </c>
      <c r="F18" s="540"/>
      <c r="G18" s="542"/>
    </row>
    <row r="19" spans="1:7" x14ac:dyDescent="0.25">
      <c r="A19" s="292"/>
      <c r="B19" s="545"/>
      <c r="C19" s="545"/>
      <c r="D19" s="549"/>
      <c r="E19" s="546">
        <f t="shared" si="0"/>
        <v>0</v>
      </c>
      <c r="F19" s="540"/>
      <c r="G19" s="542"/>
    </row>
    <row r="20" spans="1:7" x14ac:dyDescent="0.25">
      <c r="A20" s="292"/>
      <c r="B20" s="545"/>
      <c r="C20" s="545"/>
      <c r="D20" s="549"/>
      <c r="E20" s="546">
        <f t="shared" si="0"/>
        <v>0</v>
      </c>
      <c r="F20" s="540"/>
      <c r="G20" s="542"/>
    </row>
    <row r="21" spans="1:7" x14ac:dyDescent="0.25">
      <c r="A21" s="292"/>
      <c r="B21" s="545"/>
      <c r="C21" s="545"/>
      <c r="D21" s="549"/>
      <c r="E21" s="546">
        <f t="shared" si="0"/>
        <v>0</v>
      </c>
      <c r="F21" s="540"/>
      <c r="G21" s="542"/>
    </row>
    <row r="22" spans="1:7" x14ac:dyDescent="0.25">
      <c r="A22" s="292"/>
      <c r="B22" s="545"/>
      <c r="C22" s="545"/>
      <c r="D22" s="549"/>
      <c r="E22" s="546">
        <f t="shared" si="0"/>
        <v>0</v>
      </c>
      <c r="F22" s="540"/>
      <c r="G22" s="542"/>
    </row>
    <row r="23" spans="1:7" x14ac:dyDescent="0.25">
      <c r="A23" s="292"/>
      <c r="B23" s="545"/>
      <c r="C23" s="545"/>
      <c r="D23" s="549"/>
      <c r="E23" s="546">
        <f t="shared" si="0"/>
        <v>0</v>
      </c>
      <c r="F23" s="540"/>
      <c r="G23" s="542"/>
    </row>
    <row r="24" spans="1:7" x14ac:dyDescent="0.25">
      <c r="A24" s="292"/>
      <c r="B24" s="545"/>
      <c r="C24" s="545"/>
      <c r="D24" s="549"/>
      <c r="E24" s="546">
        <f t="shared" si="0"/>
        <v>0</v>
      </c>
      <c r="F24" s="540"/>
      <c r="G24" s="542"/>
    </row>
    <row r="25" spans="1:7" x14ac:dyDescent="0.25">
      <c r="A25" s="292"/>
      <c r="B25" s="545"/>
      <c r="C25" s="545"/>
      <c r="D25" s="549"/>
      <c r="E25" s="546">
        <f t="shared" si="0"/>
        <v>0</v>
      </c>
      <c r="F25" s="540"/>
      <c r="G25" s="542"/>
    </row>
    <row r="26" spans="1:7" x14ac:dyDescent="0.25">
      <c r="A26" s="292"/>
      <c r="B26" s="545"/>
      <c r="C26" s="545"/>
      <c r="D26" s="549"/>
      <c r="E26" s="546">
        <f t="shared" si="0"/>
        <v>0</v>
      </c>
      <c r="F26" s="540"/>
      <c r="G26" s="542"/>
    </row>
    <row r="27" spans="1:7" x14ac:dyDescent="0.25">
      <c r="A27" s="292"/>
      <c r="B27" s="545"/>
      <c r="C27" s="545"/>
      <c r="D27" s="549"/>
      <c r="E27" s="546">
        <f t="shared" si="0"/>
        <v>0</v>
      </c>
      <c r="F27" s="540"/>
      <c r="G27" s="542"/>
    </row>
    <row r="28" spans="1:7" x14ac:dyDescent="0.25">
      <c r="A28" s="292"/>
      <c r="B28" s="545"/>
      <c r="C28" s="545"/>
      <c r="D28" s="549"/>
      <c r="E28" s="546">
        <f t="shared" si="0"/>
        <v>0</v>
      </c>
      <c r="F28" s="540"/>
      <c r="G28" s="542"/>
    </row>
    <row r="29" spans="1:7" x14ac:dyDescent="0.25">
      <c r="A29" s="292"/>
      <c r="B29" s="545"/>
      <c r="C29" s="545"/>
      <c r="D29" s="549"/>
      <c r="E29" s="546">
        <f t="shared" si="0"/>
        <v>0</v>
      </c>
      <c r="F29" s="540"/>
      <c r="G29" s="542"/>
    </row>
    <row r="30" spans="1:7" x14ac:dyDescent="0.25">
      <c r="A30" s="292"/>
      <c r="B30" s="545"/>
      <c r="C30" s="545"/>
      <c r="D30" s="549"/>
      <c r="E30" s="546">
        <f t="shared" si="0"/>
        <v>0</v>
      </c>
      <c r="F30" s="540"/>
      <c r="G30" s="542"/>
    </row>
    <row r="31" spans="1:7" x14ac:dyDescent="0.25">
      <c r="A31" s="292"/>
      <c r="B31" s="545"/>
      <c r="C31" s="545"/>
      <c r="D31" s="549"/>
      <c r="E31" s="546">
        <f t="shared" si="0"/>
        <v>0</v>
      </c>
      <c r="F31" s="540"/>
      <c r="G31" s="542"/>
    </row>
    <row r="32" spans="1:7" x14ac:dyDescent="0.25">
      <c r="A32" s="292"/>
      <c r="B32" s="545"/>
      <c r="C32" s="545"/>
      <c r="D32" s="549"/>
      <c r="E32" s="546">
        <f t="shared" si="0"/>
        <v>0</v>
      </c>
      <c r="F32" s="540"/>
      <c r="G32" s="542"/>
    </row>
    <row r="33" spans="1:7" x14ac:dyDescent="0.25">
      <c r="A33" s="292"/>
      <c r="B33" s="545"/>
      <c r="C33" s="545"/>
      <c r="D33" s="549"/>
      <c r="E33" s="546">
        <f t="shared" si="0"/>
        <v>0</v>
      </c>
      <c r="F33" s="540"/>
      <c r="G33" s="542"/>
    </row>
    <row r="34" spans="1:7" x14ac:dyDescent="0.25">
      <c r="A34" s="292"/>
      <c r="B34" s="545"/>
      <c r="C34" s="545"/>
      <c r="D34" s="549"/>
      <c r="E34" s="546">
        <f t="shared" si="0"/>
        <v>0</v>
      </c>
      <c r="F34" s="540"/>
      <c r="G34" s="542"/>
    </row>
  </sheetData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BD16"/>
  <sheetViews>
    <sheetView view="pageBreakPreview" topLeftCell="AI1" zoomScale="70" zoomScaleNormal="80" zoomScaleSheetLayoutView="70" workbookViewId="0">
      <selection activeCell="BD17" sqref="BD17"/>
    </sheetView>
  </sheetViews>
  <sheetFormatPr defaultColWidth="8.7109375" defaultRowHeight="12" x14ac:dyDescent="0.2"/>
  <cols>
    <col min="1" max="1" width="36.28515625" style="147" customWidth="1"/>
    <col min="2" max="2" width="34.7109375" style="147" customWidth="1"/>
    <col min="3" max="3" width="3.28515625" style="147" customWidth="1"/>
    <col min="4" max="25" width="3.7109375" style="147" customWidth="1"/>
    <col min="26" max="26" width="4.42578125" style="147" customWidth="1"/>
    <col min="27" max="37" width="3.7109375" style="147" customWidth="1"/>
    <col min="38" max="38" width="4.42578125" style="147" customWidth="1"/>
    <col min="39" max="41" width="16.42578125" style="147" customWidth="1"/>
    <col min="42" max="42" width="18.140625" style="147" customWidth="1"/>
    <col min="43" max="43" width="9" style="147" customWidth="1"/>
    <col min="44" max="44" width="9.140625" style="147" customWidth="1"/>
    <col min="45" max="45" width="9" style="147" customWidth="1"/>
    <col min="46" max="46" width="10.7109375" style="148" customWidth="1"/>
    <col min="47" max="49" width="10.7109375" style="147" customWidth="1"/>
    <col min="50" max="50" width="52.140625" style="147" customWidth="1"/>
    <col min="51" max="51" width="51.7109375" style="147" customWidth="1"/>
    <col min="52" max="55" width="8.7109375" style="147"/>
    <col min="56" max="56" width="18.85546875" style="147" customWidth="1"/>
    <col min="57" max="16384" width="8.7109375" style="147"/>
  </cols>
  <sheetData>
    <row r="1" spans="1:56" ht="26.1" customHeight="1" thickBot="1" x14ac:dyDescent="0.25">
      <c r="A1" s="784" t="s">
        <v>212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784"/>
      <c r="O1" s="784"/>
      <c r="P1" s="784"/>
      <c r="Q1" s="784"/>
      <c r="R1" s="784"/>
      <c r="S1" s="784"/>
      <c r="T1" s="784"/>
      <c r="U1" s="784"/>
      <c r="V1" s="784"/>
      <c r="W1" s="784"/>
      <c r="X1" s="784"/>
      <c r="Y1" s="784"/>
      <c r="Z1" s="784"/>
      <c r="AA1" s="657"/>
      <c r="AB1" s="657"/>
      <c r="AC1" s="657"/>
      <c r="AD1" s="657"/>
      <c r="AE1" s="657"/>
      <c r="AF1" s="657"/>
      <c r="AG1" s="657"/>
      <c r="AH1" s="657"/>
      <c r="AI1" s="657"/>
      <c r="AJ1" s="657"/>
      <c r="AK1" s="657"/>
      <c r="AL1" s="657"/>
      <c r="AM1" s="550"/>
      <c r="AN1" s="550"/>
      <c r="AO1" s="550"/>
      <c r="AP1" s="550"/>
      <c r="AQ1" s="784" t="s">
        <v>210</v>
      </c>
      <c r="AR1" s="784"/>
      <c r="AS1" s="784"/>
      <c r="AT1" s="784"/>
      <c r="AU1" s="784"/>
      <c r="AV1" s="784"/>
      <c r="AW1" s="784"/>
      <c r="AX1" s="784"/>
    </row>
    <row r="2" spans="1:56" ht="36" customHeight="1" thickBot="1" x14ac:dyDescent="0.25">
      <c r="A2" s="267"/>
      <c r="B2" s="266"/>
      <c r="C2" s="268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9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9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9"/>
      <c r="AM2" s="785" t="s">
        <v>286</v>
      </c>
      <c r="AN2" s="786"/>
      <c r="AO2" s="786"/>
      <c r="AP2" s="786"/>
      <c r="AQ2" s="786"/>
      <c r="AR2" s="786"/>
      <c r="AS2" s="786"/>
      <c r="AT2" s="786"/>
      <c r="AU2" s="786"/>
      <c r="AV2" s="786"/>
      <c r="AW2" s="786"/>
      <c r="AX2" s="787"/>
      <c r="AY2" s="776" t="s">
        <v>285</v>
      </c>
      <c r="AZ2" s="777"/>
      <c r="BA2" s="777"/>
      <c r="BB2" s="777"/>
      <c r="BC2" s="777"/>
      <c r="BD2" s="778"/>
    </row>
    <row r="3" spans="1:56" ht="36" customHeight="1" thickBot="1" x14ac:dyDescent="0.25">
      <c r="A3" s="346"/>
      <c r="B3" s="344"/>
      <c r="C3" s="345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3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3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3"/>
      <c r="AM3" s="776" t="s">
        <v>346</v>
      </c>
      <c r="AN3" s="777"/>
      <c r="AO3" s="777"/>
      <c r="AP3" s="777"/>
      <c r="AQ3" s="776" t="s">
        <v>347</v>
      </c>
      <c r="AR3" s="777"/>
      <c r="AS3" s="777"/>
      <c r="AT3" s="777"/>
      <c r="AU3" s="777"/>
      <c r="AV3" s="777"/>
      <c r="AW3" s="777"/>
      <c r="AX3" s="778"/>
      <c r="AY3" s="272"/>
      <c r="AZ3" s="273"/>
      <c r="BA3" s="273"/>
      <c r="BB3" s="273"/>
      <c r="BC3" s="273"/>
      <c r="BD3" s="263"/>
    </row>
    <row r="4" spans="1:56" ht="51" customHeight="1" x14ac:dyDescent="0.2">
      <c r="A4" s="346" t="s">
        <v>213</v>
      </c>
      <c r="B4" s="633" t="s">
        <v>359</v>
      </c>
      <c r="C4" s="345" t="s">
        <v>122</v>
      </c>
      <c r="D4" s="344" t="s">
        <v>123</v>
      </c>
      <c r="E4" s="344" t="s">
        <v>124</v>
      </c>
      <c r="F4" s="344" t="s">
        <v>125</v>
      </c>
      <c r="G4" s="344" t="s">
        <v>126</v>
      </c>
      <c r="H4" s="344" t="s">
        <v>127</v>
      </c>
      <c r="I4" s="344" t="s">
        <v>128</v>
      </c>
      <c r="J4" s="344" t="s">
        <v>129</v>
      </c>
      <c r="K4" s="344" t="s">
        <v>130</v>
      </c>
      <c r="L4" s="344" t="s">
        <v>131</v>
      </c>
      <c r="M4" s="344" t="s">
        <v>132</v>
      </c>
      <c r="N4" s="343" t="s">
        <v>133</v>
      </c>
      <c r="O4" s="344" t="s">
        <v>134</v>
      </c>
      <c r="P4" s="344" t="s">
        <v>135</v>
      </c>
      <c r="Q4" s="344" t="s">
        <v>136</v>
      </c>
      <c r="R4" s="344" t="s">
        <v>137</v>
      </c>
      <c r="S4" s="344" t="s">
        <v>138</v>
      </c>
      <c r="T4" s="344" t="s">
        <v>139</v>
      </c>
      <c r="U4" s="344" t="s">
        <v>140</v>
      </c>
      <c r="V4" s="344" t="s">
        <v>141</v>
      </c>
      <c r="W4" s="344" t="s">
        <v>142</v>
      </c>
      <c r="X4" s="344" t="s">
        <v>143</v>
      </c>
      <c r="Y4" s="344" t="s">
        <v>412</v>
      </c>
      <c r="Z4" s="343" t="s">
        <v>144</v>
      </c>
      <c r="AA4" s="344" t="s">
        <v>413</v>
      </c>
      <c r="AB4" s="344" t="s">
        <v>414</v>
      </c>
      <c r="AC4" s="344" t="s">
        <v>415</v>
      </c>
      <c r="AD4" s="344" t="s">
        <v>416</v>
      </c>
      <c r="AE4" s="344" t="s">
        <v>417</v>
      </c>
      <c r="AF4" s="344" t="s">
        <v>418</v>
      </c>
      <c r="AG4" s="344" t="s">
        <v>419</v>
      </c>
      <c r="AH4" s="344" t="s">
        <v>420</v>
      </c>
      <c r="AI4" s="344" t="s">
        <v>421</v>
      </c>
      <c r="AJ4" s="344" t="s">
        <v>422</v>
      </c>
      <c r="AK4" s="344" t="s">
        <v>423</v>
      </c>
      <c r="AL4" s="344" t="s">
        <v>424</v>
      </c>
      <c r="AM4" s="268" t="s">
        <v>348</v>
      </c>
      <c r="AN4" s="266" t="s">
        <v>349</v>
      </c>
      <c r="AO4" s="266" t="s">
        <v>350</v>
      </c>
      <c r="AP4" s="266" t="s">
        <v>351</v>
      </c>
      <c r="AQ4" s="270" t="s">
        <v>204</v>
      </c>
      <c r="AR4" s="271" t="s">
        <v>205</v>
      </c>
      <c r="AS4" s="271" t="s">
        <v>206</v>
      </c>
      <c r="AT4" s="263" t="s">
        <v>209</v>
      </c>
      <c r="AU4" s="263" t="s">
        <v>208</v>
      </c>
      <c r="AV4" s="263" t="s">
        <v>159</v>
      </c>
      <c r="AW4" s="779" t="s">
        <v>211</v>
      </c>
      <c r="AX4" s="609" t="s">
        <v>214</v>
      </c>
      <c r="AY4" s="609" t="s">
        <v>284</v>
      </c>
      <c r="AZ4" s="270" t="s">
        <v>204</v>
      </c>
      <c r="BA4" s="271" t="s">
        <v>205</v>
      </c>
      <c r="BB4" s="271" t="s">
        <v>206</v>
      </c>
      <c r="BC4" s="263" t="s">
        <v>209</v>
      </c>
      <c r="BD4" s="782" t="s">
        <v>283</v>
      </c>
    </row>
    <row r="5" spans="1:56" ht="8.25" customHeight="1" thickBot="1" x14ac:dyDescent="0.25">
      <c r="A5" s="150"/>
      <c r="B5" s="151"/>
      <c r="C5" s="152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3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3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3"/>
      <c r="AM5" s="152"/>
      <c r="AN5" s="151"/>
      <c r="AO5" s="151"/>
      <c r="AP5" s="151"/>
      <c r="AQ5" s="272"/>
      <c r="AR5" s="273"/>
      <c r="AS5" s="273"/>
      <c r="AT5" s="277"/>
      <c r="AU5" s="277"/>
      <c r="AV5" s="277"/>
      <c r="AW5" s="780"/>
      <c r="AX5" s="342"/>
      <c r="AY5" s="279"/>
      <c r="AZ5" s="272"/>
      <c r="BA5" s="273"/>
      <c r="BB5" s="273"/>
      <c r="BC5" s="277"/>
      <c r="BD5" s="783"/>
    </row>
    <row r="6" spans="1:56" ht="15" customHeight="1" x14ac:dyDescent="0.2">
      <c r="A6" s="264" t="s">
        <v>207</v>
      </c>
      <c r="B6" s="264"/>
      <c r="C6" s="353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5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5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5"/>
      <c r="AM6" s="611"/>
      <c r="AN6" s="612"/>
      <c r="AO6" s="612"/>
      <c r="AP6" s="613"/>
      <c r="AQ6" s="574"/>
      <c r="AR6" s="286"/>
      <c r="AS6" s="286"/>
      <c r="AT6" s="566">
        <f t="shared" ref="AT6:AT12" si="0">AQ6*AS6+AP6</f>
        <v>0</v>
      </c>
      <c r="AU6" s="566">
        <f t="shared" ref="AU6:AU12" si="1">AR6*AS6+AP6</f>
        <v>0</v>
      </c>
      <c r="AV6" s="566">
        <f t="shared" ref="AV6:AV12" si="2">AU6-AT6</f>
        <v>0</v>
      </c>
      <c r="AW6" s="780"/>
      <c r="AX6" s="576"/>
      <c r="AY6" s="573"/>
      <c r="AZ6" s="574"/>
      <c r="BA6" s="286"/>
      <c r="BB6" s="286"/>
      <c r="BC6" s="566">
        <f t="shared" ref="BC6:BC12" si="3">AZ6*BB6</f>
        <v>0</v>
      </c>
      <c r="BD6" s="576"/>
    </row>
    <row r="7" spans="1:56" ht="15" customHeight="1" x14ac:dyDescent="0.2">
      <c r="A7" s="264" t="s">
        <v>164</v>
      </c>
      <c r="B7" s="264"/>
      <c r="C7" s="356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8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8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8"/>
      <c r="AM7" s="614"/>
      <c r="AN7" s="615"/>
      <c r="AO7" s="615"/>
      <c r="AP7" s="616"/>
      <c r="AQ7" s="574"/>
      <c r="AR7" s="286"/>
      <c r="AS7" s="286"/>
      <c r="AT7" s="566">
        <f t="shared" si="0"/>
        <v>0</v>
      </c>
      <c r="AU7" s="566">
        <f t="shared" si="1"/>
        <v>0</v>
      </c>
      <c r="AV7" s="566">
        <f t="shared" si="2"/>
        <v>0</v>
      </c>
      <c r="AW7" s="780"/>
      <c r="AX7" s="577"/>
      <c r="AY7" s="574"/>
      <c r="AZ7" s="574"/>
      <c r="BA7" s="286"/>
      <c r="BB7" s="286"/>
      <c r="BC7" s="566">
        <f t="shared" si="3"/>
        <v>0</v>
      </c>
      <c r="BD7" s="577"/>
    </row>
    <row r="8" spans="1:56" ht="15" customHeight="1" x14ac:dyDescent="0.2">
      <c r="A8" s="264" t="s">
        <v>165</v>
      </c>
      <c r="B8" s="264"/>
      <c r="C8" s="356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8"/>
      <c r="AM8" s="614"/>
      <c r="AN8" s="615"/>
      <c r="AO8" s="615"/>
      <c r="AP8" s="616"/>
      <c r="AQ8" s="574"/>
      <c r="AR8" s="286"/>
      <c r="AS8" s="286"/>
      <c r="AT8" s="566">
        <f t="shared" si="0"/>
        <v>0</v>
      </c>
      <c r="AU8" s="566">
        <f t="shared" si="1"/>
        <v>0</v>
      </c>
      <c r="AV8" s="566">
        <f t="shared" si="2"/>
        <v>0</v>
      </c>
      <c r="AW8" s="780"/>
      <c r="AX8" s="577"/>
      <c r="AY8" s="574"/>
      <c r="AZ8" s="574"/>
      <c r="BA8" s="286"/>
      <c r="BB8" s="286"/>
      <c r="BC8" s="566">
        <f t="shared" si="3"/>
        <v>0</v>
      </c>
      <c r="BD8" s="577"/>
    </row>
    <row r="9" spans="1:56" ht="15" customHeight="1" x14ac:dyDescent="0.2">
      <c r="A9" s="264" t="s">
        <v>166</v>
      </c>
      <c r="B9" s="264"/>
      <c r="C9" s="356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8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8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8"/>
      <c r="AM9" s="614"/>
      <c r="AN9" s="615"/>
      <c r="AO9" s="615"/>
      <c r="AP9" s="616"/>
      <c r="AQ9" s="574"/>
      <c r="AR9" s="286"/>
      <c r="AS9" s="286"/>
      <c r="AT9" s="566">
        <f t="shared" si="0"/>
        <v>0</v>
      </c>
      <c r="AU9" s="566">
        <f t="shared" si="1"/>
        <v>0</v>
      </c>
      <c r="AV9" s="566">
        <f t="shared" si="2"/>
        <v>0</v>
      </c>
      <c r="AW9" s="780"/>
      <c r="AX9" s="577"/>
      <c r="AY9" s="574"/>
      <c r="AZ9" s="574"/>
      <c r="BA9" s="286"/>
      <c r="BB9" s="286"/>
      <c r="BC9" s="566">
        <f t="shared" si="3"/>
        <v>0</v>
      </c>
      <c r="BD9" s="577"/>
    </row>
    <row r="10" spans="1:56" ht="15" customHeight="1" x14ac:dyDescent="0.2">
      <c r="A10" s="264" t="s">
        <v>461</v>
      </c>
      <c r="B10" s="264"/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8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8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8"/>
      <c r="AM10" s="614"/>
      <c r="AN10" s="615"/>
      <c r="AO10" s="615"/>
      <c r="AP10" s="616"/>
      <c r="AQ10" s="574"/>
      <c r="AR10" s="286"/>
      <c r="AS10" s="286"/>
      <c r="AT10" s="566">
        <f t="shared" si="0"/>
        <v>0</v>
      </c>
      <c r="AU10" s="566">
        <f t="shared" si="1"/>
        <v>0</v>
      </c>
      <c r="AV10" s="566">
        <f t="shared" si="2"/>
        <v>0</v>
      </c>
      <c r="AW10" s="780"/>
      <c r="AX10" s="577"/>
      <c r="AY10" s="574"/>
      <c r="AZ10" s="574"/>
      <c r="BA10" s="286"/>
      <c r="BB10" s="286"/>
      <c r="BC10" s="566">
        <f t="shared" si="3"/>
        <v>0</v>
      </c>
      <c r="BD10" s="577"/>
    </row>
    <row r="11" spans="1:56" ht="15" customHeight="1" x14ac:dyDescent="0.2">
      <c r="A11" s="658" t="s">
        <v>462</v>
      </c>
      <c r="B11" s="658"/>
      <c r="C11" s="659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1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1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1"/>
      <c r="AM11" s="662"/>
      <c r="AN11" s="663"/>
      <c r="AO11" s="663"/>
      <c r="AP11" s="664"/>
      <c r="AQ11" s="665"/>
      <c r="AR11" s="666"/>
      <c r="AS11" s="666"/>
      <c r="AT11" s="566"/>
      <c r="AU11" s="566"/>
      <c r="AV11" s="566"/>
      <c r="AW11" s="780"/>
      <c r="AX11" s="667"/>
      <c r="AY11" s="665"/>
      <c r="AZ11" s="665"/>
      <c r="BA11" s="666"/>
      <c r="BB11" s="666"/>
      <c r="BC11" s="566"/>
      <c r="BD11" s="667"/>
    </row>
    <row r="12" spans="1:56" ht="15.95" customHeight="1" thickBot="1" x14ac:dyDescent="0.25">
      <c r="A12" s="265" t="s">
        <v>157</v>
      </c>
      <c r="B12" s="265" t="s">
        <v>466</v>
      </c>
      <c r="C12" s="359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1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1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1"/>
      <c r="AM12" s="617"/>
      <c r="AN12" s="618"/>
      <c r="AO12" s="618"/>
      <c r="AP12" s="619"/>
      <c r="AQ12" s="575"/>
      <c r="AR12" s="287"/>
      <c r="AS12" s="287"/>
      <c r="AT12" s="610">
        <f t="shared" si="0"/>
        <v>0</v>
      </c>
      <c r="AU12" s="610">
        <f t="shared" si="1"/>
        <v>0</v>
      </c>
      <c r="AV12" s="610">
        <f t="shared" si="2"/>
        <v>0</v>
      </c>
      <c r="AW12" s="781"/>
      <c r="AX12" s="578"/>
      <c r="AY12" s="575"/>
      <c r="AZ12" s="575"/>
      <c r="BA12" s="287"/>
      <c r="BB12" s="287"/>
      <c r="BC12" s="566">
        <f t="shared" si="3"/>
        <v>0</v>
      </c>
      <c r="BD12" s="578"/>
    </row>
    <row r="13" spans="1:56" ht="12.75" thickBot="1" x14ac:dyDescent="0.25">
      <c r="A13" s="258" t="s">
        <v>158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608"/>
      <c r="AN13" s="608"/>
      <c r="AO13" s="608"/>
      <c r="AP13" s="608">
        <f t="shared" ref="AP13:AV13" si="4">SUM(AP6:AP12)</f>
        <v>0</v>
      </c>
      <c r="AQ13" s="274">
        <f t="shared" si="4"/>
        <v>0</v>
      </c>
      <c r="AR13" s="274">
        <f t="shared" si="4"/>
        <v>0</v>
      </c>
      <c r="AS13" s="274">
        <f t="shared" si="4"/>
        <v>0</v>
      </c>
      <c r="AT13" s="278">
        <f t="shared" si="4"/>
        <v>0</v>
      </c>
      <c r="AU13" s="278">
        <f t="shared" si="4"/>
        <v>0</v>
      </c>
      <c r="AV13" s="278">
        <f t="shared" si="4"/>
        <v>0</v>
      </c>
      <c r="AW13" s="341">
        <v>0</v>
      </c>
      <c r="AX13" s="340"/>
      <c r="AY13" s="274"/>
      <c r="AZ13" s="274">
        <f>SUM(AZ6:AZ12)</f>
        <v>0</v>
      </c>
      <c r="BA13" s="274">
        <f>SUM(BA6:BA12)</f>
        <v>0</v>
      </c>
      <c r="BB13" s="274">
        <f>SUM(BB6:BB12)</f>
        <v>0</v>
      </c>
      <c r="BC13" s="278">
        <f>SUM(BC6:BC12)</f>
        <v>0</v>
      </c>
      <c r="BD13" s="278"/>
    </row>
    <row r="14" spans="1:56" x14ac:dyDescent="0.2">
      <c r="AU14" s="159"/>
      <c r="AV14" s="159"/>
      <c r="AW14" s="159"/>
    </row>
    <row r="16" spans="1:56" ht="15.75" x14ac:dyDescent="0.25">
      <c r="AT16" s="160"/>
    </row>
  </sheetData>
  <mergeCells count="8">
    <mergeCell ref="AY2:BD2"/>
    <mergeCell ref="AW4:AW12"/>
    <mergeCell ref="BD4:BD5"/>
    <mergeCell ref="A1:Z1"/>
    <mergeCell ref="AQ1:AX1"/>
    <mergeCell ref="AM2:AX2"/>
    <mergeCell ref="AM3:AP3"/>
    <mergeCell ref="AQ3:AX3"/>
  </mergeCells>
  <conditionalFormatting sqref="C6:X12 AM6:AP12 Z6:Z1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AA6:AJ12 AL6:AL12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Y6:Y12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K6:AK12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D14"/>
  <sheetViews>
    <sheetView zoomScale="80" zoomScaleNormal="80" zoomScaleSheetLayoutView="85" workbookViewId="0">
      <selection activeCell="D5" sqref="D5:D6"/>
    </sheetView>
  </sheetViews>
  <sheetFormatPr defaultColWidth="8.85546875" defaultRowHeight="15" x14ac:dyDescent="0.25"/>
  <cols>
    <col min="1" max="1" width="32.28515625" style="4" customWidth="1"/>
    <col min="2" max="2" width="66.7109375" style="4" customWidth="1"/>
    <col min="3" max="3" width="14.28515625" style="6" customWidth="1"/>
    <col min="4" max="4" width="23.42578125" style="4" customWidth="1"/>
    <col min="5" max="16384" width="8.85546875" style="4"/>
  </cols>
  <sheetData>
    <row r="1" spans="1:4" ht="18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">
      <c r="A2" s="517" t="s">
        <v>3</v>
      </c>
      <c r="B2" s="518" t="s">
        <v>4</v>
      </c>
      <c r="C2" s="519" t="s">
        <v>11</v>
      </c>
      <c r="D2" s="212">
        <v>10</v>
      </c>
    </row>
    <row r="3" spans="1:4" ht="41.45" customHeight="1" x14ac:dyDescent="0.25">
      <c r="A3" s="796" t="s">
        <v>5</v>
      </c>
      <c r="B3" s="807" t="s">
        <v>14</v>
      </c>
      <c r="C3" s="809" t="s">
        <v>12</v>
      </c>
      <c r="D3" s="798">
        <v>0.04</v>
      </c>
    </row>
    <row r="4" spans="1:4" ht="63" customHeight="1" thickBot="1" x14ac:dyDescent="0.3">
      <c r="A4" s="797"/>
      <c r="B4" s="808"/>
      <c r="C4" s="810"/>
      <c r="D4" s="799"/>
    </row>
    <row r="5" spans="1:4" ht="49.5" x14ac:dyDescent="0.25">
      <c r="A5" s="796" t="s">
        <v>6</v>
      </c>
      <c r="B5" s="520" t="s">
        <v>7</v>
      </c>
      <c r="C5" s="809" t="s">
        <v>12</v>
      </c>
      <c r="D5" s="800">
        <v>0.05</v>
      </c>
    </row>
    <row r="6" spans="1:4" ht="50.25" thickBot="1" x14ac:dyDescent="0.3">
      <c r="A6" s="797"/>
      <c r="B6" s="518" t="s">
        <v>8</v>
      </c>
      <c r="C6" s="810"/>
      <c r="D6" s="801"/>
    </row>
    <row r="7" spans="1:4" ht="33.75" thickBot="1" x14ac:dyDescent="0.3">
      <c r="A7" s="521" t="s">
        <v>184</v>
      </c>
      <c r="B7" s="522" t="s">
        <v>328</v>
      </c>
      <c r="C7" s="523" t="s">
        <v>13</v>
      </c>
      <c r="D7" s="211">
        <v>1373</v>
      </c>
    </row>
    <row r="8" spans="1:4" ht="15" customHeight="1" x14ac:dyDescent="0.25">
      <c r="A8" s="802" t="s">
        <v>9</v>
      </c>
      <c r="B8" s="792" t="s">
        <v>333</v>
      </c>
      <c r="C8" s="811" t="s">
        <v>15</v>
      </c>
      <c r="D8" s="804">
        <f>$D$7*1.352/(D12/12)</f>
        <v>11.379592337164752</v>
      </c>
    </row>
    <row r="9" spans="1:4" ht="57" customHeight="1" thickBot="1" x14ac:dyDescent="0.3">
      <c r="A9" s="803"/>
      <c r="B9" s="806"/>
      <c r="C9" s="812"/>
      <c r="D9" s="805"/>
    </row>
    <row r="10" spans="1:4" x14ac:dyDescent="0.25">
      <c r="A10" s="790" t="s">
        <v>185</v>
      </c>
      <c r="B10" s="792" t="s">
        <v>329</v>
      </c>
      <c r="C10" s="788" t="s">
        <v>15</v>
      </c>
      <c r="D10" s="794">
        <v>5.55</v>
      </c>
    </row>
    <row r="11" spans="1:4" ht="20.25" customHeight="1" thickBot="1" x14ac:dyDescent="0.3">
      <c r="A11" s="791"/>
      <c r="B11" s="793"/>
      <c r="C11" s="789"/>
      <c r="D11" s="795"/>
    </row>
    <row r="12" spans="1:4" ht="72" customHeight="1" thickBot="1" x14ac:dyDescent="0.3">
      <c r="A12" s="524" t="s">
        <v>330</v>
      </c>
      <c r="B12" s="522" t="s">
        <v>335</v>
      </c>
      <c r="C12" s="525" t="s">
        <v>331</v>
      </c>
      <c r="D12" s="527">
        <v>1957.5</v>
      </c>
    </row>
    <row r="13" spans="1:4" ht="72" customHeight="1" thickBot="1" x14ac:dyDescent="0.3">
      <c r="A13" s="524" t="s">
        <v>332</v>
      </c>
      <c r="B13" s="522" t="s">
        <v>334</v>
      </c>
      <c r="C13" s="525" t="s">
        <v>331</v>
      </c>
      <c r="D13" s="526">
        <v>2088</v>
      </c>
    </row>
    <row r="14" spans="1:4" ht="21" customHeight="1" thickBot="1" x14ac:dyDescent="0.3">
      <c r="A14" s="524" t="s">
        <v>25</v>
      </c>
      <c r="B14" s="524" t="s">
        <v>112</v>
      </c>
      <c r="C14" s="525" t="s">
        <v>11</v>
      </c>
      <c r="D14" s="109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T3"/>
  <sheetViews>
    <sheetView view="pageBreakPreview" topLeftCell="D1" zoomScale="60" zoomScaleNormal="60" workbookViewId="0">
      <selection sqref="A1:Y1"/>
    </sheetView>
  </sheetViews>
  <sheetFormatPr defaultColWidth="8.85546875" defaultRowHeight="15" x14ac:dyDescent="0.25"/>
  <sheetData>
    <row r="1" spans="1:20" x14ac:dyDescent="0.25">
      <c r="A1" t="s">
        <v>229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</row>
    <row r="2" spans="1:20" x14ac:dyDescent="0.25">
      <c r="A2" t="s">
        <v>230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</row>
    <row r="3" spans="1:20" x14ac:dyDescent="0.25">
      <c r="A3" s="305" t="s">
        <v>231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6" t="s">
        <v>170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AC70"/>
  <sheetViews>
    <sheetView view="pageBreakPreview" zoomScale="60" zoomScaleNormal="80" workbookViewId="0">
      <selection activeCell="C39" sqref="C39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4" customWidth="1"/>
    <col min="4" max="4" width="14.140625" style="304" customWidth="1"/>
    <col min="5" max="5" width="14.85546875" style="304" customWidth="1"/>
    <col min="6" max="6" width="11.85546875" style="304" customWidth="1"/>
    <col min="7" max="7" width="15.85546875" style="304" customWidth="1"/>
    <col min="8" max="8" width="13.42578125" style="304" customWidth="1"/>
    <col min="9" max="9" width="10" style="304" customWidth="1"/>
    <col min="10" max="28" width="8.42578125" style="304" customWidth="1"/>
  </cols>
  <sheetData>
    <row r="1" spans="1:29" ht="15.75" thickBot="1" x14ac:dyDescent="0.3"/>
    <row r="2" spans="1:29" ht="48.75" customHeight="1" thickBot="1" x14ac:dyDescent="0.3">
      <c r="A2" s="307" t="s">
        <v>232</v>
      </c>
      <c r="B2" s="327" t="s">
        <v>233</v>
      </c>
      <c r="C2" s="325" t="s">
        <v>234</v>
      </c>
      <c r="D2" s="308" t="s">
        <v>235</v>
      </c>
      <c r="E2" s="308" t="s">
        <v>236</v>
      </c>
      <c r="F2" s="332" t="s">
        <v>225</v>
      </c>
      <c r="G2" s="327" t="s">
        <v>237</v>
      </c>
      <c r="H2" s="336" t="s">
        <v>234</v>
      </c>
      <c r="I2" s="309" t="s">
        <v>225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x14ac:dyDescent="0.25">
      <c r="A3" s="313" t="s">
        <v>172</v>
      </c>
      <c r="B3" s="328"/>
      <c r="C3" s="326"/>
      <c r="D3" s="322"/>
      <c r="E3" s="322"/>
      <c r="F3" s="333"/>
      <c r="G3" s="337"/>
      <c r="H3" s="326"/>
      <c r="I3" s="322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x14ac:dyDescent="0.25">
      <c r="A4" s="317" t="s">
        <v>238</v>
      </c>
      <c r="B4" s="329" t="s">
        <v>239</v>
      </c>
      <c r="C4" s="324"/>
      <c r="D4" s="323"/>
      <c r="E4" s="323"/>
      <c r="F4" s="334"/>
      <c r="G4" s="330"/>
      <c r="H4" s="324"/>
      <c r="I4" s="323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 x14ac:dyDescent="0.25">
      <c r="A5" s="319" t="s">
        <v>240</v>
      </c>
      <c r="B5" s="330"/>
      <c r="C5" s="324"/>
      <c r="D5" s="323"/>
      <c r="E5" s="323"/>
      <c r="F5" s="334"/>
      <c r="G5" s="330"/>
      <c r="H5" s="324"/>
      <c r="I5" s="323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x14ac:dyDescent="0.25">
      <c r="A6" s="319" t="s">
        <v>241</v>
      </c>
      <c r="B6" s="330"/>
      <c r="C6" s="324"/>
      <c r="D6" s="323"/>
      <c r="E6" s="323"/>
      <c r="F6" s="334"/>
      <c r="G6" s="330"/>
      <c r="H6" s="324"/>
      <c r="I6" s="323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x14ac:dyDescent="0.25">
      <c r="A7" s="319" t="s">
        <v>242</v>
      </c>
      <c r="B7" s="330"/>
      <c r="C7" s="324"/>
      <c r="D7" s="323"/>
      <c r="E7" s="323"/>
      <c r="F7" s="334"/>
      <c r="G7" s="330"/>
      <c r="H7" s="324"/>
      <c r="I7" s="323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x14ac:dyDescent="0.25">
      <c r="A8" s="319" t="s">
        <v>243</v>
      </c>
      <c r="B8" s="330"/>
      <c r="C8" s="324"/>
      <c r="D8" s="323"/>
      <c r="E8" s="323"/>
      <c r="F8" s="334"/>
      <c r="G8" s="330"/>
      <c r="H8" s="324"/>
      <c r="I8" s="323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x14ac:dyDescent="0.25">
      <c r="A9" s="319" t="s">
        <v>244</v>
      </c>
      <c r="B9" s="330"/>
      <c r="C9" s="324"/>
      <c r="D9" s="323"/>
      <c r="E9" s="323"/>
      <c r="F9" s="334"/>
      <c r="G9" s="330"/>
      <c r="H9" s="324"/>
      <c r="I9" s="323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x14ac:dyDescent="0.25">
      <c r="A10" s="319" t="s">
        <v>245</v>
      </c>
      <c r="B10" s="330"/>
      <c r="C10" s="324"/>
      <c r="D10" s="323"/>
      <c r="E10" s="323"/>
      <c r="F10" s="334"/>
      <c r="G10" s="330"/>
      <c r="H10" s="324"/>
      <c r="I10" s="323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x14ac:dyDescent="0.25">
      <c r="A11" s="319" t="s">
        <v>246</v>
      </c>
      <c r="B11" s="330"/>
      <c r="C11" s="324"/>
      <c r="D11" s="323"/>
      <c r="E11" s="323"/>
      <c r="F11" s="334"/>
      <c r="G11" s="330"/>
      <c r="H11" s="324"/>
      <c r="I11" s="323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x14ac:dyDescent="0.25">
      <c r="A12" s="319" t="s">
        <v>247</v>
      </c>
      <c r="B12" s="330"/>
      <c r="C12" s="324"/>
      <c r="D12" s="323"/>
      <c r="E12" s="323"/>
      <c r="F12" s="334"/>
      <c r="G12" s="330"/>
      <c r="H12" s="324"/>
      <c r="I12" s="323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x14ac:dyDescent="0.25">
      <c r="A13" s="319" t="s">
        <v>248</v>
      </c>
      <c r="B13" s="330"/>
      <c r="C13" s="324"/>
      <c r="D13" s="323"/>
      <c r="E13" s="323"/>
      <c r="F13" s="334"/>
      <c r="G13" s="330"/>
      <c r="H13" s="324"/>
      <c r="I13" s="323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x14ac:dyDescent="0.25">
      <c r="A14" s="319" t="s">
        <v>249</v>
      </c>
      <c r="B14" s="330"/>
      <c r="C14" s="324"/>
      <c r="D14" s="323"/>
      <c r="E14" s="323"/>
      <c r="F14" s="334"/>
      <c r="G14" s="330"/>
      <c r="H14" s="324"/>
      <c r="I14" s="323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x14ac:dyDescent="0.25">
      <c r="A15" s="319" t="s">
        <v>250</v>
      </c>
      <c r="B15" s="330"/>
      <c r="C15" s="324"/>
      <c r="D15" s="323"/>
      <c r="E15" s="323"/>
      <c r="F15" s="334"/>
      <c r="G15" s="330"/>
      <c r="H15" s="324"/>
      <c r="I15" s="323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x14ac:dyDescent="0.25">
      <c r="A16" s="319" t="s">
        <v>251</v>
      </c>
      <c r="B16" s="330"/>
      <c r="C16" s="324"/>
      <c r="D16" s="323"/>
      <c r="E16" s="323"/>
      <c r="F16" s="334"/>
      <c r="G16" s="330"/>
      <c r="H16" s="324"/>
      <c r="I16" s="323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x14ac:dyDescent="0.25">
      <c r="A17" s="319" t="s">
        <v>252</v>
      </c>
      <c r="B17" s="330"/>
      <c r="C17" s="324"/>
      <c r="D17" s="323"/>
      <c r="E17" s="323"/>
      <c r="F17" s="334"/>
      <c r="G17" s="330"/>
      <c r="H17" s="324"/>
      <c r="I17" s="323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x14ac:dyDescent="0.25">
      <c r="A18" s="319" t="s">
        <v>253</v>
      </c>
      <c r="B18" s="330"/>
      <c r="C18" s="324"/>
      <c r="D18" s="323"/>
      <c r="E18" s="323"/>
      <c r="F18" s="334"/>
      <c r="G18" s="330"/>
      <c r="H18" s="324"/>
      <c r="I18" s="323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x14ac:dyDescent="0.25">
      <c r="A19" s="319" t="s">
        <v>254</v>
      </c>
      <c r="B19" s="330"/>
      <c r="C19" s="324"/>
      <c r="D19" s="323"/>
      <c r="E19" s="323"/>
      <c r="F19" s="334"/>
      <c r="G19" s="330"/>
      <c r="H19" s="324"/>
      <c r="I19" s="323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x14ac:dyDescent="0.25">
      <c r="A20" s="319" t="s">
        <v>255</v>
      </c>
      <c r="B20" s="330"/>
      <c r="C20" s="324"/>
      <c r="D20" s="323"/>
      <c r="E20" s="323"/>
      <c r="F20" s="334"/>
      <c r="G20" s="330"/>
      <c r="H20" s="324"/>
      <c r="I20" s="323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x14ac:dyDescent="0.25">
      <c r="A21" s="319" t="s">
        <v>256</v>
      </c>
      <c r="B21" s="330"/>
      <c r="C21" s="324"/>
      <c r="D21" s="323"/>
      <c r="E21" s="323"/>
      <c r="F21" s="334"/>
      <c r="G21" s="330"/>
      <c r="H21" s="324"/>
      <c r="I21" s="323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x14ac:dyDescent="0.25">
      <c r="A22" s="319" t="s">
        <v>257</v>
      </c>
      <c r="B22" s="330"/>
      <c r="C22" s="324"/>
      <c r="D22" s="323"/>
      <c r="E22" s="323"/>
      <c r="F22" s="334"/>
      <c r="G22" s="330"/>
      <c r="H22" s="324"/>
      <c r="I22" s="323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x14ac:dyDescent="0.25">
      <c r="A23" s="319" t="s">
        <v>258</v>
      </c>
      <c r="B23" s="330"/>
      <c r="C23" s="324"/>
      <c r="D23" s="323"/>
      <c r="E23" s="323"/>
      <c r="F23" s="334"/>
      <c r="G23" s="330"/>
      <c r="H23" s="324"/>
      <c r="I23" s="323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x14ac:dyDescent="0.25">
      <c r="A24" s="319" t="s">
        <v>259</v>
      </c>
      <c r="B24" s="330"/>
      <c r="C24" s="324"/>
      <c r="D24" s="323"/>
      <c r="E24" s="323"/>
      <c r="F24" s="334"/>
      <c r="G24" s="330"/>
      <c r="H24" s="324"/>
      <c r="I24" s="323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x14ac:dyDescent="0.25">
      <c r="A25" s="319" t="s">
        <v>260</v>
      </c>
      <c r="B25" s="330"/>
      <c r="C25" s="324"/>
      <c r="D25" s="323"/>
      <c r="E25" s="323"/>
      <c r="F25" s="334"/>
      <c r="G25" s="330"/>
      <c r="H25" s="324"/>
      <c r="I25" s="323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x14ac:dyDescent="0.25">
      <c r="A26" s="319" t="s">
        <v>261</v>
      </c>
      <c r="B26" s="330"/>
      <c r="C26" s="324"/>
      <c r="D26" s="323"/>
      <c r="E26" s="323"/>
      <c r="F26" s="334"/>
      <c r="G26" s="330"/>
      <c r="H26" s="324"/>
      <c r="I26" s="323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x14ac:dyDescent="0.25">
      <c r="A27" s="319" t="s">
        <v>262</v>
      </c>
      <c r="B27" s="330"/>
      <c r="C27" s="324"/>
      <c r="D27" s="323"/>
      <c r="E27" s="323"/>
      <c r="F27" s="334"/>
      <c r="G27" s="330"/>
      <c r="H27" s="324"/>
      <c r="I27" s="323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x14ac:dyDescent="0.25">
      <c r="A28" s="319" t="s">
        <v>263</v>
      </c>
      <c r="B28" s="330"/>
      <c r="C28" s="324"/>
      <c r="D28" s="323"/>
      <c r="E28" s="323"/>
      <c r="F28" s="334"/>
      <c r="G28" s="330"/>
      <c r="H28" s="324"/>
      <c r="I28" s="323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x14ac:dyDescent="0.25">
      <c r="A29" s="319" t="s">
        <v>264</v>
      </c>
      <c r="B29" s="330"/>
      <c r="C29" s="324"/>
      <c r="D29" s="323"/>
      <c r="E29" s="323"/>
      <c r="F29" s="334"/>
      <c r="G29" s="330"/>
      <c r="H29" s="324"/>
      <c r="I29" s="323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x14ac:dyDescent="0.25">
      <c r="A30" s="319" t="s">
        <v>265</v>
      </c>
      <c r="B30" s="330"/>
      <c r="C30" s="324"/>
      <c r="D30" s="323"/>
      <c r="E30" s="323"/>
      <c r="F30" s="334"/>
      <c r="G30" s="330"/>
      <c r="H30" s="324"/>
      <c r="I30" s="323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x14ac:dyDescent="0.25">
      <c r="A31" s="319" t="s">
        <v>266</v>
      </c>
      <c r="B31" s="330"/>
      <c r="C31" s="324"/>
      <c r="D31" s="323"/>
      <c r="E31" s="323"/>
      <c r="F31" s="334"/>
      <c r="G31" s="330"/>
      <c r="H31" s="324"/>
      <c r="I31" s="323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x14ac:dyDescent="0.25">
      <c r="A32" s="319" t="s">
        <v>267</v>
      </c>
      <c r="B32" s="330"/>
      <c r="C32" s="324"/>
      <c r="D32" s="323"/>
      <c r="E32" s="323"/>
      <c r="F32" s="334"/>
      <c r="G32" s="330"/>
      <c r="H32" s="324"/>
      <c r="I32" s="323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x14ac:dyDescent="0.25">
      <c r="A33" s="319" t="s">
        <v>268</v>
      </c>
      <c r="B33" s="330"/>
      <c r="C33" s="324"/>
      <c r="D33" s="323"/>
      <c r="E33" s="323"/>
      <c r="F33" s="334"/>
      <c r="G33" s="330"/>
      <c r="H33" s="324"/>
      <c r="I33" s="323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5.75" thickBot="1" x14ac:dyDescent="0.3">
      <c r="A34" s="320" t="s">
        <v>269</v>
      </c>
      <c r="B34" s="331"/>
      <c r="C34" s="321"/>
      <c r="D34" s="260"/>
      <c r="E34" s="260"/>
      <c r="F34" s="335"/>
      <c r="G34" s="331"/>
      <c r="H34" s="321"/>
      <c r="I34" s="260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5.75" thickBot="1" x14ac:dyDescent="0.3"/>
    <row r="38" spans="1:29" ht="45.75" thickBot="1" x14ac:dyDescent="0.3">
      <c r="A38" s="307" t="s">
        <v>270</v>
      </c>
      <c r="B38" s="327" t="s">
        <v>233</v>
      </c>
      <c r="C38" s="325" t="s">
        <v>234</v>
      </c>
      <c r="D38" s="308" t="s">
        <v>235</v>
      </c>
      <c r="E38" s="308" t="s">
        <v>236</v>
      </c>
      <c r="F38" s="332" t="s">
        <v>225</v>
      </c>
      <c r="G38" s="327" t="s">
        <v>237</v>
      </c>
      <c r="H38" s="336" t="s">
        <v>234</v>
      </c>
      <c r="I38" s="309" t="s">
        <v>225</v>
      </c>
    </row>
    <row r="39" spans="1:29" x14ac:dyDescent="0.25">
      <c r="A39" s="313" t="s">
        <v>172</v>
      </c>
      <c r="B39" s="328"/>
      <c r="C39" s="326"/>
      <c r="D39" s="322"/>
      <c r="E39" s="322"/>
      <c r="F39" s="333"/>
      <c r="G39" s="337"/>
      <c r="H39" s="326"/>
      <c r="I39" s="322"/>
    </row>
    <row r="40" spans="1:29" x14ac:dyDescent="0.25">
      <c r="A40" s="317" t="s">
        <v>238</v>
      </c>
      <c r="B40" s="329" t="s">
        <v>239</v>
      </c>
      <c r="C40" s="324"/>
      <c r="D40" s="323"/>
      <c r="E40" s="323"/>
      <c r="F40" s="334"/>
      <c r="G40" s="330"/>
      <c r="H40" s="324"/>
      <c r="I40" s="323"/>
    </row>
    <row r="41" spans="1:29" x14ac:dyDescent="0.25">
      <c r="A41" s="319" t="s">
        <v>240</v>
      </c>
      <c r="B41" s="330"/>
      <c r="C41" s="324"/>
      <c r="D41" s="323"/>
      <c r="E41" s="323"/>
      <c r="F41" s="334"/>
      <c r="G41" s="330"/>
      <c r="H41" s="324"/>
      <c r="I41" s="323"/>
    </row>
    <row r="42" spans="1:29" x14ac:dyDescent="0.25">
      <c r="A42" s="319" t="s">
        <v>241</v>
      </c>
      <c r="B42" s="330"/>
      <c r="C42" s="324"/>
      <c r="D42" s="323"/>
      <c r="E42" s="323"/>
      <c r="F42" s="334"/>
      <c r="G42" s="330"/>
      <c r="H42" s="324"/>
      <c r="I42" s="323"/>
    </row>
    <row r="43" spans="1:29" x14ac:dyDescent="0.25">
      <c r="A43" s="319" t="s">
        <v>242</v>
      </c>
      <c r="B43" s="330"/>
      <c r="C43" s="324"/>
      <c r="D43" s="323"/>
      <c r="E43" s="323"/>
      <c r="F43" s="334"/>
      <c r="G43" s="330"/>
      <c r="H43" s="324"/>
      <c r="I43" s="323"/>
    </row>
    <row r="44" spans="1:29" x14ac:dyDescent="0.25">
      <c r="A44" s="319" t="s">
        <v>243</v>
      </c>
      <c r="B44" s="330"/>
      <c r="C44" s="324"/>
      <c r="D44" s="323"/>
      <c r="E44" s="323"/>
      <c r="F44" s="334"/>
      <c r="G44" s="330"/>
      <c r="H44" s="324"/>
      <c r="I44" s="323"/>
    </row>
    <row r="45" spans="1:29" x14ac:dyDescent="0.25">
      <c r="A45" s="319" t="s">
        <v>244</v>
      </c>
      <c r="B45" s="330"/>
      <c r="C45" s="324"/>
      <c r="D45" s="323"/>
      <c r="E45" s="323"/>
      <c r="F45" s="334"/>
      <c r="G45" s="330"/>
      <c r="H45" s="324"/>
      <c r="I45" s="323"/>
    </row>
    <row r="46" spans="1:29" x14ac:dyDescent="0.25">
      <c r="A46" s="319" t="s">
        <v>245</v>
      </c>
      <c r="B46" s="330"/>
      <c r="C46" s="324"/>
      <c r="D46" s="323"/>
      <c r="E46" s="323"/>
      <c r="F46" s="334"/>
      <c r="G46" s="330"/>
      <c r="H46" s="324"/>
      <c r="I46" s="323"/>
    </row>
    <row r="47" spans="1:29" x14ac:dyDescent="0.25">
      <c r="A47" s="319" t="s">
        <v>246</v>
      </c>
      <c r="B47" s="330"/>
      <c r="C47" s="324"/>
      <c r="D47" s="323"/>
      <c r="E47" s="323"/>
      <c r="F47" s="334"/>
      <c r="G47" s="330"/>
      <c r="H47" s="324"/>
      <c r="I47" s="323"/>
    </row>
    <row r="48" spans="1:29" x14ac:dyDescent="0.25">
      <c r="A48" s="319" t="s">
        <v>247</v>
      </c>
      <c r="B48" s="330"/>
      <c r="C48" s="324"/>
      <c r="D48" s="323"/>
      <c r="E48" s="323"/>
      <c r="F48" s="334"/>
      <c r="G48" s="330"/>
      <c r="H48" s="324"/>
      <c r="I48" s="323"/>
    </row>
    <row r="49" spans="1:9" x14ac:dyDescent="0.25">
      <c r="A49" s="319" t="s">
        <v>248</v>
      </c>
      <c r="B49" s="330"/>
      <c r="C49" s="324"/>
      <c r="D49" s="323"/>
      <c r="E49" s="323"/>
      <c r="F49" s="334"/>
      <c r="G49" s="330"/>
      <c r="H49" s="324"/>
      <c r="I49" s="323"/>
    </row>
    <row r="50" spans="1:9" x14ac:dyDescent="0.25">
      <c r="A50" s="319" t="s">
        <v>249</v>
      </c>
      <c r="B50" s="330"/>
      <c r="C50" s="324"/>
      <c r="D50" s="323"/>
      <c r="E50" s="323"/>
      <c r="F50" s="334"/>
      <c r="G50" s="330"/>
      <c r="H50" s="324"/>
      <c r="I50" s="323"/>
    </row>
    <row r="51" spans="1:9" x14ac:dyDescent="0.25">
      <c r="A51" s="319" t="s">
        <v>250</v>
      </c>
      <c r="B51" s="330"/>
      <c r="C51" s="324"/>
      <c r="D51" s="323"/>
      <c r="E51" s="323"/>
      <c r="F51" s="334"/>
      <c r="G51" s="330"/>
      <c r="H51" s="324"/>
      <c r="I51" s="323"/>
    </row>
    <row r="52" spans="1:9" x14ac:dyDescent="0.25">
      <c r="A52" s="319" t="s">
        <v>251</v>
      </c>
      <c r="B52" s="330"/>
      <c r="C52" s="324"/>
      <c r="D52" s="323"/>
      <c r="E52" s="323"/>
      <c r="F52" s="334"/>
      <c r="G52" s="330"/>
      <c r="H52" s="324"/>
      <c r="I52" s="323"/>
    </row>
    <row r="53" spans="1:9" x14ac:dyDescent="0.25">
      <c r="A53" s="319" t="s">
        <v>252</v>
      </c>
      <c r="B53" s="330"/>
      <c r="C53" s="324"/>
      <c r="D53" s="323"/>
      <c r="E53" s="323"/>
      <c r="F53" s="334"/>
      <c r="G53" s="330"/>
      <c r="H53" s="324"/>
      <c r="I53" s="323"/>
    </row>
    <row r="54" spans="1:9" x14ac:dyDescent="0.25">
      <c r="A54" s="319" t="s">
        <v>253</v>
      </c>
      <c r="B54" s="330"/>
      <c r="C54" s="324"/>
      <c r="D54" s="323"/>
      <c r="E54" s="323"/>
      <c r="F54" s="334"/>
      <c r="G54" s="330"/>
      <c r="H54" s="324"/>
      <c r="I54" s="323"/>
    </row>
    <row r="55" spans="1:9" x14ac:dyDescent="0.25">
      <c r="A55" s="319" t="s">
        <v>254</v>
      </c>
      <c r="B55" s="330"/>
      <c r="C55" s="324"/>
      <c r="D55" s="323"/>
      <c r="E55" s="323"/>
      <c r="F55" s="334"/>
      <c r="G55" s="330"/>
      <c r="H55" s="324"/>
      <c r="I55" s="323"/>
    </row>
    <row r="56" spans="1:9" x14ac:dyDescent="0.25">
      <c r="A56" s="319" t="s">
        <v>255</v>
      </c>
      <c r="B56" s="330"/>
      <c r="C56" s="324"/>
      <c r="D56" s="323"/>
      <c r="E56" s="323"/>
      <c r="F56" s="334"/>
      <c r="G56" s="330"/>
      <c r="H56" s="324"/>
      <c r="I56" s="323"/>
    </row>
    <row r="57" spans="1:9" x14ac:dyDescent="0.25">
      <c r="A57" s="319" t="s">
        <v>256</v>
      </c>
      <c r="B57" s="330"/>
      <c r="C57" s="324"/>
      <c r="D57" s="323"/>
      <c r="E57" s="323"/>
      <c r="F57" s="334"/>
      <c r="G57" s="330"/>
      <c r="H57" s="324"/>
      <c r="I57" s="323"/>
    </row>
    <row r="58" spans="1:9" x14ac:dyDescent="0.25">
      <c r="A58" s="319" t="s">
        <v>257</v>
      </c>
      <c r="B58" s="330"/>
      <c r="C58" s="324"/>
      <c r="D58" s="323"/>
      <c r="E58" s="323"/>
      <c r="F58" s="334"/>
      <c r="G58" s="330"/>
      <c r="H58" s="324"/>
      <c r="I58" s="323"/>
    </row>
    <row r="59" spans="1:9" x14ac:dyDescent="0.25">
      <c r="A59" s="319" t="s">
        <v>258</v>
      </c>
      <c r="B59" s="330"/>
      <c r="C59" s="324"/>
      <c r="D59" s="323"/>
      <c r="E59" s="323"/>
      <c r="F59" s="334"/>
      <c r="G59" s="330"/>
      <c r="H59" s="324"/>
      <c r="I59" s="323"/>
    </row>
    <row r="60" spans="1:9" x14ac:dyDescent="0.25">
      <c r="A60" s="319" t="s">
        <v>259</v>
      </c>
      <c r="B60" s="330"/>
      <c r="C60" s="324"/>
      <c r="D60" s="323"/>
      <c r="E60" s="323"/>
      <c r="F60" s="334"/>
      <c r="G60" s="330"/>
      <c r="H60" s="324"/>
      <c r="I60" s="323"/>
    </row>
    <row r="61" spans="1:9" x14ac:dyDescent="0.25">
      <c r="A61" s="319" t="s">
        <v>260</v>
      </c>
      <c r="B61" s="330"/>
      <c r="C61" s="324"/>
      <c r="D61" s="323"/>
      <c r="E61" s="323"/>
      <c r="F61" s="334"/>
      <c r="G61" s="330"/>
      <c r="H61" s="324"/>
      <c r="I61" s="323"/>
    </row>
    <row r="62" spans="1:9" x14ac:dyDescent="0.25">
      <c r="A62" s="319" t="s">
        <v>261</v>
      </c>
      <c r="B62" s="330"/>
      <c r="C62" s="324"/>
      <c r="D62" s="323"/>
      <c r="E62" s="323"/>
      <c r="F62" s="334"/>
      <c r="G62" s="330"/>
      <c r="H62" s="324"/>
      <c r="I62" s="323"/>
    </row>
    <row r="63" spans="1:9" x14ac:dyDescent="0.25">
      <c r="A63" s="319" t="s">
        <v>262</v>
      </c>
      <c r="B63" s="330"/>
      <c r="C63" s="324"/>
      <c r="D63" s="323"/>
      <c r="E63" s="323"/>
      <c r="F63" s="334"/>
      <c r="G63" s="330"/>
      <c r="H63" s="324"/>
      <c r="I63" s="323"/>
    </row>
    <row r="64" spans="1:9" x14ac:dyDescent="0.25">
      <c r="A64" s="319" t="s">
        <v>263</v>
      </c>
      <c r="B64" s="330"/>
      <c r="C64" s="324"/>
      <c r="D64" s="323"/>
      <c r="E64" s="323"/>
      <c r="F64" s="334"/>
      <c r="G64" s="330"/>
      <c r="H64" s="324"/>
      <c r="I64" s="323"/>
    </row>
    <row r="65" spans="1:9" x14ac:dyDescent="0.25">
      <c r="A65" s="319" t="s">
        <v>264</v>
      </c>
      <c r="B65" s="330"/>
      <c r="C65" s="324"/>
      <c r="D65" s="323"/>
      <c r="E65" s="323"/>
      <c r="F65" s="334"/>
      <c r="G65" s="330"/>
      <c r="H65" s="324"/>
      <c r="I65" s="323"/>
    </row>
    <row r="66" spans="1:9" x14ac:dyDescent="0.25">
      <c r="A66" s="319" t="s">
        <v>265</v>
      </c>
      <c r="B66" s="330"/>
      <c r="C66" s="324"/>
      <c r="D66" s="323"/>
      <c r="E66" s="323"/>
      <c r="F66" s="334"/>
      <c r="G66" s="330"/>
      <c r="H66" s="324"/>
      <c r="I66" s="323"/>
    </row>
    <row r="67" spans="1:9" x14ac:dyDescent="0.25">
      <c r="A67" s="319" t="s">
        <v>266</v>
      </c>
      <c r="B67" s="330"/>
      <c r="C67" s="324"/>
      <c r="D67" s="323"/>
      <c r="E67" s="323"/>
      <c r="F67" s="334"/>
      <c r="G67" s="330"/>
      <c r="H67" s="324"/>
      <c r="I67" s="323"/>
    </row>
    <row r="68" spans="1:9" x14ac:dyDescent="0.25">
      <c r="A68" s="319" t="s">
        <v>267</v>
      </c>
      <c r="B68" s="330"/>
      <c r="C68" s="324"/>
      <c r="D68" s="323"/>
      <c r="E68" s="323"/>
      <c r="F68" s="334"/>
      <c r="G68" s="330"/>
      <c r="H68" s="324"/>
      <c r="I68" s="323"/>
    </row>
    <row r="69" spans="1:9" x14ac:dyDescent="0.25">
      <c r="A69" s="319" t="s">
        <v>268</v>
      </c>
      <c r="B69" s="330"/>
      <c r="C69" s="324"/>
      <c r="D69" s="323"/>
      <c r="E69" s="323"/>
      <c r="F69" s="334"/>
      <c r="G69" s="330"/>
      <c r="H69" s="324"/>
      <c r="I69" s="323"/>
    </row>
    <row r="70" spans="1:9" ht="15.75" thickBot="1" x14ac:dyDescent="0.3">
      <c r="A70" s="320" t="s">
        <v>269</v>
      </c>
      <c r="B70" s="331"/>
      <c r="C70" s="321"/>
      <c r="D70" s="260"/>
      <c r="E70" s="260"/>
      <c r="F70" s="335"/>
      <c r="G70" s="331"/>
      <c r="H70" s="321"/>
      <c r="I70" s="260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zoomScale="60" zoomScaleNormal="100" workbookViewId="0">
      <selection activeCell="Q35" sqref="Q35"/>
    </sheetView>
  </sheetViews>
  <sheetFormatPr defaultColWidth="8.85546875" defaultRowHeight="15" x14ac:dyDescent="0.25"/>
  <cols>
    <col min="1" max="1" width="21.42578125" customWidth="1"/>
    <col min="2" max="2" width="14.42578125" customWidth="1"/>
    <col min="3" max="3" width="14.28515625" style="304" customWidth="1"/>
    <col min="4" max="4" width="14.140625" style="304" customWidth="1"/>
    <col min="5" max="5" width="14.85546875" style="304" customWidth="1"/>
    <col min="6" max="6" width="11.85546875" style="304" customWidth="1"/>
    <col min="7" max="7" width="15.85546875" style="304" customWidth="1"/>
    <col min="8" max="8" width="13.42578125" style="304" customWidth="1"/>
    <col min="9" max="28" width="8.42578125" style="304" customWidth="1"/>
  </cols>
  <sheetData>
    <row r="1" spans="1:29" ht="15.75" thickBot="1" x14ac:dyDescent="0.3"/>
    <row r="2" spans="1:29" ht="48.75" customHeight="1" thickBot="1" x14ac:dyDescent="0.3">
      <c r="A2" s="307" t="s">
        <v>232</v>
      </c>
      <c r="B2" s="327" t="s">
        <v>233</v>
      </c>
      <c r="C2" s="325" t="s">
        <v>234</v>
      </c>
      <c r="D2" s="308" t="s">
        <v>235</v>
      </c>
      <c r="E2" s="308" t="s">
        <v>236</v>
      </c>
      <c r="F2" s="332" t="s">
        <v>225</v>
      </c>
      <c r="G2" s="327" t="s">
        <v>237</v>
      </c>
      <c r="H2" s="336" t="s">
        <v>234</v>
      </c>
      <c r="I2" s="309" t="s">
        <v>225</v>
      </c>
      <c r="O2" s="310"/>
      <c r="P2" s="311"/>
      <c r="Q2" s="311"/>
      <c r="R2" s="312"/>
      <c r="S2" s="312"/>
      <c r="T2" s="312"/>
      <c r="U2" s="312"/>
      <c r="V2" s="312"/>
      <c r="W2" s="312"/>
      <c r="X2" s="312"/>
      <c r="Y2" s="311"/>
      <c r="Z2" s="311"/>
      <c r="AA2" s="312"/>
      <c r="AB2" s="312"/>
      <c r="AC2" s="312"/>
    </row>
    <row r="3" spans="1:29" x14ac:dyDescent="0.25">
      <c r="A3" s="313" t="s">
        <v>172</v>
      </c>
      <c r="B3" s="328"/>
      <c r="C3" s="326"/>
      <c r="D3" s="322"/>
      <c r="E3" s="322"/>
      <c r="F3" s="333"/>
      <c r="G3" s="337"/>
      <c r="H3" s="326"/>
      <c r="I3" s="322"/>
      <c r="O3" s="314"/>
      <c r="P3" s="315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</row>
    <row r="4" spans="1:29" x14ac:dyDescent="0.25">
      <c r="A4" s="317" t="s">
        <v>238</v>
      </c>
      <c r="B4" s="329" t="s">
        <v>239</v>
      </c>
      <c r="C4" s="324"/>
      <c r="D4" s="323"/>
      <c r="E4" s="323"/>
      <c r="F4" s="334"/>
      <c r="G4" s="330"/>
      <c r="H4" s="324"/>
      <c r="I4" s="323"/>
      <c r="O4" s="314"/>
      <c r="P4" s="318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ht="15.75" customHeight="1" x14ac:dyDescent="0.25">
      <c r="A5" s="319" t="s">
        <v>240</v>
      </c>
      <c r="B5" s="330"/>
      <c r="C5" s="324"/>
      <c r="D5" s="323"/>
      <c r="E5" s="323"/>
      <c r="F5" s="334"/>
      <c r="G5" s="330"/>
      <c r="H5" s="324"/>
      <c r="I5" s="323"/>
      <c r="O5" s="314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</row>
    <row r="6" spans="1:29" x14ac:dyDescent="0.25">
      <c r="A6" s="319" t="s">
        <v>241</v>
      </c>
      <c r="B6" s="330"/>
      <c r="C6" s="324"/>
      <c r="D6" s="323"/>
      <c r="E6" s="323"/>
      <c r="F6" s="334"/>
      <c r="G6" s="330"/>
      <c r="H6" s="324"/>
      <c r="I6" s="323"/>
      <c r="O6" s="314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x14ac:dyDescent="0.25">
      <c r="A7" s="319" t="s">
        <v>242</v>
      </c>
      <c r="B7" s="330"/>
      <c r="C7" s="324"/>
      <c r="D7" s="323"/>
      <c r="E7" s="323"/>
      <c r="F7" s="334"/>
      <c r="G7" s="330"/>
      <c r="H7" s="324"/>
      <c r="I7" s="323"/>
      <c r="O7" s="314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x14ac:dyDescent="0.25">
      <c r="A8" s="319" t="s">
        <v>243</v>
      </c>
      <c r="B8" s="330"/>
      <c r="C8" s="324"/>
      <c r="D8" s="323"/>
      <c r="E8" s="323"/>
      <c r="F8" s="334"/>
      <c r="G8" s="330"/>
      <c r="H8" s="324"/>
      <c r="I8" s="323"/>
      <c r="O8" s="314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x14ac:dyDescent="0.25">
      <c r="A9" s="319" t="s">
        <v>244</v>
      </c>
      <c r="B9" s="330"/>
      <c r="C9" s="324"/>
      <c r="D9" s="323"/>
      <c r="E9" s="323"/>
      <c r="F9" s="334"/>
      <c r="G9" s="330"/>
      <c r="H9" s="324"/>
      <c r="I9" s="323"/>
      <c r="O9" s="314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x14ac:dyDescent="0.25">
      <c r="A10" s="319" t="s">
        <v>245</v>
      </c>
      <c r="B10" s="330"/>
      <c r="C10" s="324"/>
      <c r="D10" s="323"/>
      <c r="E10" s="323"/>
      <c r="F10" s="334"/>
      <c r="G10" s="330"/>
      <c r="H10" s="324"/>
      <c r="I10" s="323"/>
      <c r="O10" s="314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x14ac:dyDescent="0.25">
      <c r="A11" s="319" t="s">
        <v>246</v>
      </c>
      <c r="B11" s="330"/>
      <c r="C11" s="324"/>
      <c r="D11" s="323"/>
      <c r="E11" s="323"/>
      <c r="F11" s="334"/>
      <c r="G11" s="330"/>
      <c r="H11" s="324"/>
      <c r="I11" s="323"/>
      <c r="O11" s="314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x14ac:dyDescent="0.25">
      <c r="A12" s="319" t="s">
        <v>247</v>
      </c>
      <c r="B12" s="330"/>
      <c r="C12" s="324"/>
      <c r="D12" s="323"/>
      <c r="E12" s="323"/>
      <c r="F12" s="334"/>
      <c r="G12" s="330"/>
      <c r="H12" s="324"/>
      <c r="I12" s="323"/>
      <c r="O12" s="314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x14ac:dyDescent="0.25">
      <c r="A13" s="319" t="s">
        <v>248</v>
      </c>
      <c r="B13" s="330"/>
      <c r="C13" s="324"/>
      <c r="D13" s="323"/>
      <c r="E13" s="323"/>
      <c r="F13" s="334"/>
      <c r="G13" s="330"/>
      <c r="H13" s="324"/>
      <c r="I13" s="323"/>
      <c r="O13" s="314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x14ac:dyDescent="0.25">
      <c r="A14" s="319" t="s">
        <v>249</v>
      </c>
      <c r="B14" s="330"/>
      <c r="C14" s="324"/>
      <c r="D14" s="323"/>
      <c r="E14" s="323"/>
      <c r="F14" s="334"/>
      <c r="G14" s="330"/>
      <c r="H14" s="324"/>
      <c r="I14" s="323"/>
      <c r="O14" s="314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x14ac:dyDescent="0.25">
      <c r="A15" s="319" t="s">
        <v>250</v>
      </c>
      <c r="B15" s="330"/>
      <c r="C15" s="324"/>
      <c r="D15" s="323"/>
      <c r="E15" s="323"/>
      <c r="F15" s="334"/>
      <c r="G15" s="330"/>
      <c r="H15" s="324"/>
      <c r="I15" s="323"/>
      <c r="O15" s="314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</row>
    <row r="16" spans="1:29" x14ac:dyDescent="0.25">
      <c r="A16" s="319" t="s">
        <v>251</v>
      </c>
      <c r="B16" s="330"/>
      <c r="C16" s="324"/>
      <c r="D16" s="323"/>
      <c r="E16" s="323"/>
      <c r="F16" s="334"/>
      <c r="G16" s="330"/>
      <c r="H16" s="324"/>
      <c r="I16" s="323"/>
      <c r="O16" s="314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x14ac:dyDescent="0.25">
      <c r="A17" s="319" t="s">
        <v>252</v>
      </c>
      <c r="B17" s="330"/>
      <c r="C17" s="324"/>
      <c r="D17" s="323"/>
      <c r="E17" s="323"/>
      <c r="F17" s="334"/>
      <c r="G17" s="330"/>
      <c r="H17" s="324"/>
      <c r="I17" s="323"/>
      <c r="O17" s="31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x14ac:dyDescent="0.25">
      <c r="A18" s="319" t="s">
        <v>253</v>
      </c>
      <c r="B18" s="330"/>
      <c r="C18" s="324"/>
      <c r="D18" s="323"/>
      <c r="E18" s="323"/>
      <c r="F18" s="334"/>
      <c r="G18" s="330"/>
      <c r="H18" s="324"/>
      <c r="I18" s="323"/>
      <c r="O18" s="314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x14ac:dyDescent="0.25">
      <c r="A19" s="319" t="s">
        <v>254</v>
      </c>
      <c r="B19" s="330"/>
      <c r="C19" s="324"/>
      <c r="D19" s="323"/>
      <c r="E19" s="323"/>
      <c r="F19" s="334"/>
      <c r="G19" s="330"/>
      <c r="H19" s="324"/>
      <c r="I19" s="323"/>
      <c r="O19" s="314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x14ac:dyDescent="0.25">
      <c r="A20" s="319" t="s">
        <v>255</v>
      </c>
      <c r="B20" s="330"/>
      <c r="C20" s="324"/>
      <c r="D20" s="323"/>
      <c r="E20" s="323"/>
      <c r="F20" s="334"/>
      <c r="G20" s="330"/>
      <c r="H20" s="324"/>
      <c r="I20" s="323"/>
      <c r="O20" s="314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x14ac:dyDescent="0.25">
      <c r="A21" s="319" t="s">
        <v>256</v>
      </c>
      <c r="B21" s="330"/>
      <c r="C21" s="324"/>
      <c r="D21" s="323"/>
      <c r="E21" s="323"/>
      <c r="F21" s="334"/>
      <c r="G21" s="330"/>
      <c r="H21" s="324"/>
      <c r="I21" s="323"/>
      <c r="O21" s="314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x14ac:dyDescent="0.25">
      <c r="A22" s="319" t="s">
        <v>257</v>
      </c>
      <c r="B22" s="330"/>
      <c r="C22" s="324"/>
      <c r="D22" s="323"/>
      <c r="E22" s="323"/>
      <c r="F22" s="334"/>
      <c r="G22" s="330"/>
      <c r="H22" s="324"/>
      <c r="I22" s="323"/>
      <c r="O22" s="314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x14ac:dyDescent="0.25">
      <c r="A23" s="319" t="s">
        <v>258</v>
      </c>
      <c r="B23" s="330"/>
      <c r="C23" s="324"/>
      <c r="D23" s="323"/>
      <c r="E23" s="323"/>
      <c r="F23" s="334"/>
      <c r="G23" s="330"/>
      <c r="H23" s="324"/>
      <c r="I23" s="323"/>
      <c r="O23" s="314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</row>
    <row r="24" spans="1:29" x14ac:dyDescent="0.25">
      <c r="A24" s="319" t="s">
        <v>259</v>
      </c>
      <c r="B24" s="330"/>
      <c r="C24" s="324"/>
      <c r="D24" s="323"/>
      <c r="E24" s="323"/>
      <c r="F24" s="334"/>
      <c r="G24" s="330"/>
      <c r="H24" s="324"/>
      <c r="I24" s="323"/>
      <c r="O24" s="314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</row>
    <row r="25" spans="1:29" x14ac:dyDescent="0.25">
      <c r="A25" s="319" t="s">
        <v>260</v>
      </c>
      <c r="B25" s="330"/>
      <c r="C25" s="324"/>
      <c r="D25" s="323"/>
      <c r="E25" s="323"/>
      <c r="F25" s="334"/>
      <c r="G25" s="330"/>
      <c r="H25" s="324"/>
      <c r="I25" s="323"/>
      <c r="O25" s="314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</row>
    <row r="26" spans="1:29" x14ac:dyDescent="0.25">
      <c r="A26" s="319" t="s">
        <v>261</v>
      </c>
      <c r="B26" s="330"/>
      <c r="C26" s="324"/>
      <c r="D26" s="323"/>
      <c r="E26" s="323"/>
      <c r="F26" s="334"/>
      <c r="G26" s="330"/>
      <c r="H26" s="324"/>
      <c r="I26" s="323"/>
      <c r="O26" s="314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</row>
    <row r="27" spans="1:29" x14ac:dyDescent="0.25">
      <c r="A27" s="319" t="s">
        <v>262</v>
      </c>
      <c r="B27" s="330"/>
      <c r="C27" s="324"/>
      <c r="D27" s="323"/>
      <c r="E27" s="323"/>
      <c r="F27" s="334"/>
      <c r="G27" s="330"/>
      <c r="H27" s="324"/>
      <c r="I27" s="323"/>
      <c r="O27" s="314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</row>
    <row r="28" spans="1:29" x14ac:dyDescent="0.25">
      <c r="A28" s="319" t="s">
        <v>263</v>
      </c>
      <c r="B28" s="330"/>
      <c r="C28" s="324"/>
      <c r="D28" s="323"/>
      <c r="E28" s="323"/>
      <c r="F28" s="334"/>
      <c r="G28" s="330"/>
      <c r="H28" s="324"/>
      <c r="I28" s="323"/>
      <c r="O28" s="314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x14ac:dyDescent="0.25">
      <c r="A29" s="319" t="s">
        <v>264</v>
      </c>
      <c r="B29" s="330"/>
      <c r="C29" s="324"/>
      <c r="D29" s="323"/>
      <c r="E29" s="323"/>
      <c r="F29" s="334"/>
      <c r="G29" s="330"/>
      <c r="H29" s="324"/>
      <c r="I29" s="323"/>
      <c r="O29" s="314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</row>
    <row r="30" spans="1:29" x14ac:dyDescent="0.25">
      <c r="A30" s="319" t="s">
        <v>265</v>
      </c>
      <c r="B30" s="330"/>
      <c r="C30" s="324"/>
      <c r="D30" s="323"/>
      <c r="E30" s="323"/>
      <c r="F30" s="334"/>
      <c r="G30" s="330"/>
      <c r="H30" s="324"/>
      <c r="I30" s="323"/>
      <c r="O30" s="314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x14ac:dyDescent="0.25">
      <c r="A31" s="319" t="s">
        <v>266</v>
      </c>
      <c r="B31" s="330"/>
      <c r="C31" s="324"/>
      <c r="D31" s="323"/>
      <c r="E31" s="323"/>
      <c r="F31" s="334"/>
      <c r="G31" s="330"/>
      <c r="H31" s="324"/>
      <c r="I31" s="323"/>
      <c r="O31" s="314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x14ac:dyDescent="0.25">
      <c r="A32" s="319" t="s">
        <v>267</v>
      </c>
      <c r="B32" s="330"/>
      <c r="C32" s="324"/>
      <c r="D32" s="323"/>
      <c r="E32" s="323"/>
      <c r="F32" s="334"/>
      <c r="G32" s="330"/>
      <c r="H32" s="324"/>
      <c r="I32" s="323"/>
      <c r="O32" s="314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x14ac:dyDescent="0.25">
      <c r="A33" s="319" t="s">
        <v>268</v>
      </c>
      <c r="B33" s="330"/>
      <c r="C33" s="324"/>
      <c r="D33" s="323"/>
      <c r="E33" s="323"/>
      <c r="F33" s="334"/>
      <c r="G33" s="330"/>
      <c r="H33" s="324"/>
      <c r="I33" s="323"/>
      <c r="O33" s="314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</row>
    <row r="34" spans="1:29" ht="15.75" thickBot="1" x14ac:dyDescent="0.3">
      <c r="A34" s="320" t="s">
        <v>269</v>
      </c>
      <c r="B34" s="331"/>
      <c r="C34" s="321"/>
      <c r="D34" s="260"/>
      <c r="E34" s="260"/>
      <c r="F34" s="335"/>
      <c r="G34" s="331"/>
      <c r="H34" s="321"/>
      <c r="I34" s="260"/>
      <c r="O34" s="314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</row>
    <row r="37" spans="1:29" ht="15.75" thickBot="1" x14ac:dyDescent="0.3"/>
    <row r="38" spans="1:29" ht="45.75" thickBot="1" x14ac:dyDescent="0.3">
      <c r="A38" s="307" t="s">
        <v>270</v>
      </c>
      <c r="B38" s="327" t="s">
        <v>233</v>
      </c>
      <c r="C38" s="325" t="s">
        <v>234</v>
      </c>
      <c r="D38" s="308" t="s">
        <v>235</v>
      </c>
      <c r="E38" s="308" t="s">
        <v>236</v>
      </c>
      <c r="F38" s="332" t="s">
        <v>225</v>
      </c>
      <c r="G38" s="327" t="s">
        <v>237</v>
      </c>
      <c r="H38" s="336" t="s">
        <v>234</v>
      </c>
      <c r="I38" s="309" t="s">
        <v>225</v>
      </c>
    </row>
    <row r="39" spans="1:29" x14ac:dyDescent="0.25">
      <c r="A39" s="313" t="s">
        <v>172</v>
      </c>
      <c r="B39" s="328"/>
      <c r="C39" s="326"/>
      <c r="D39" s="322"/>
      <c r="E39" s="322"/>
      <c r="F39" s="333"/>
      <c r="G39" s="337"/>
      <c r="H39" s="326"/>
      <c r="I39" s="322"/>
    </row>
    <row r="40" spans="1:29" x14ac:dyDescent="0.25">
      <c r="A40" s="317" t="s">
        <v>238</v>
      </c>
      <c r="B40" s="329" t="s">
        <v>239</v>
      </c>
      <c r="C40" s="324"/>
      <c r="D40" s="323"/>
      <c r="E40" s="323"/>
      <c r="F40" s="334"/>
      <c r="G40" s="330"/>
      <c r="H40" s="324"/>
      <c r="I40" s="323"/>
    </row>
    <row r="41" spans="1:29" x14ac:dyDescent="0.25">
      <c r="A41" s="319" t="s">
        <v>240</v>
      </c>
      <c r="B41" s="330"/>
      <c r="C41" s="324"/>
      <c r="D41" s="323"/>
      <c r="E41" s="323"/>
      <c r="F41" s="334"/>
      <c r="G41" s="330"/>
      <c r="H41" s="324"/>
      <c r="I41" s="323"/>
    </row>
    <row r="42" spans="1:29" x14ac:dyDescent="0.25">
      <c r="A42" s="319" t="s">
        <v>241</v>
      </c>
      <c r="B42" s="330"/>
      <c r="C42" s="324"/>
      <c r="D42" s="323"/>
      <c r="E42" s="323"/>
      <c r="F42" s="334"/>
      <c r="G42" s="330"/>
      <c r="H42" s="324"/>
      <c r="I42" s="323"/>
    </row>
    <row r="43" spans="1:29" x14ac:dyDescent="0.25">
      <c r="A43" s="319" t="s">
        <v>242</v>
      </c>
      <c r="B43" s="330"/>
      <c r="C43" s="324"/>
      <c r="D43" s="323"/>
      <c r="E43" s="323"/>
      <c r="F43" s="334"/>
      <c r="G43" s="330"/>
      <c r="H43" s="324"/>
      <c r="I43" s="323"/>
    </row>
    <row r="44" spans="1:29" x14ac:dyDescent="0.25">
      <c r="A44" s="319" t="s">
        <v>243</v>
      </c>
      <c r="B44" s="330"/>
      <c r="C44" s="324"/>
      <c r="D44" s="323"/>
      <c r="E44" s="323"/>
      <c r="F44" s="334"/>
      <c r="G44" s="330"/>
      <c r="H44" s="324"/>
      <c r="I44" s="323"/>
    </row>
    <row r="45" spans="1:29" x14ac:dyDescent="0.25">
      <c r="A45" s="319" t="s">
        <v>244</v>
      </c>
      <c r="B45" s="330"/>
      <c r="C45" s="324"/>
      <c r="D45" s="323"/>
      <c r="E45" s="323"/>
      <c r="F45" s="334"/>
      <c r="G45" s="330"/>
      <c r="H45" s="324"/>
      <c r="I45" s="323"/>
    </row>
    <row r="46" spans="1:29" x14ac:dyDescent="0.25">
      <c r="A46" s="319" t="s">
        <v>245</v>
      </c>
      <c r="B46" s="330"/>
      <c r="C46" s="324"/>
      <c r="D46" s="323"/>
      <c r="E46" s="323"/>
      <c r="F46" s="334"/>
      <c r="G46" s="330"/>
      <c r="H46" s="324"/>
      <c r="I46" s="323"/>
    </row>
    <row r="47" spans="1:29" x14ac:dyDescent="0.25">
      <c r="A47" s="319" t="s">
        <v>246</v>
      </c>
      <c r="B47" s="330"/>
      <c r="C47" s="324"/>
      <c r="D47" s="323"/>
      <c r="E47" s="323"/>
      <c r="F47" s="334"/>
      <c r="G47" s="330"/>
      <c r="H47" s="324"/>
      <c r="I47" s="323"/>
    </row>
    <row r="48" spans="1:29" x14ac:dyDescent="0.25">
      <c r="A48" s="319" t="s">
        <v>247</v>
      </c>
      <c r="B48" s="330"/>
      <c r="C48" s="324"/>
      <c r="D48" s="323"/>
      <c r="E48" s="323"/>
      <c r="F48" s="334"/>
      <c r="G48" s="330"/>
      <c r="H48" s="324"/>
      <c r="I48" s="323"/>
    </row>
    <row r="49" spans="1:9" x14ac:dyDescent="0.25">
      <c r="A49" s="319" t="s">
        <v>248</v>
      </c>
      <c r="B49" s="330"/>
      <c r="C49" s="324"/>
      <c r="D49" s="323"/>
      <c r="E49" s="323"/>
      <c r="F49" s="334"/>
      <c r="G49" s="330"/>
      <c r="H49" s="324"/>
      <c r="I49" s="323"/>
    </row>
    <row r="50" spans="1:9" x14ac:dyDescent="0.25">
      <c r="A50" s="319" t="s">
        <v>249</v>
      </c>
      <c r="B50" s="330"/>
      <c r="C50" s="324"/>
      <c r="D50" s="323"/>
      <c r="E50" s="323"/>
      <c r="F50" s="334"/>
      <c r="G50" s="330"/>
      <c r="H50" s="324"/>
      <c r="I50" s="323"/>
    </row>
    <row r="51" spans="1:9" x14ac:dyDescent="0.25">
      <c r="A51" s="319" t="s">
        <v>250</v>
      </c>
      <c r="B51" s="330"/>
      <c r="C51" s="324"/>
      <c r="D51" s="323"/>
      <c r="E51" s="323"/>
      <c r="F51" s="334"/>
      <c r="G51" s="330"/>
      <c r="H51" s="324"/>
      <c r="I51" s="323"/>
    </row>
    <row r="52" spans="1:9" x14ac:dyDescent="0.25">
      <c r="A52" s="319" t="s">
        <v>251</v>
      </c>
      <c r="B52" s="330"/>
      <c r="C52" s="324"/>
      <c r="D52" s="323"/>
      <c r="E52" s="323"/>
      <c r="F52" s="334"/>
      <c r="G52" s="330"/>
      <c r="H52" s="324"/>
      <c r="I52" s="323"/>
    </row>
    <row r="53" spans="1:9" x14ac:dyDescent="0.25">
      <c r="A53" s="319" t="s">
        <v>252</v>
      </c>
      <c r="B53" s="330"/>
      <c r="C53" s="324"/>
      <c r="D53" s="323"/>
      <c r="E53" s="323"/>
      <c r="F53" s="334"/>
      <c r="G53" s="330"/>
      <c r="H53" s="324"/>
      <c r="I53" s="323"/>
    </row>
    <row r="54" spans="1:9" x14ac:dyDescent="0.25">
      <c r="A54" s="319" t="s">
        <v>253</v>
      </c>
      <c r="B54" s="330"/>
      <c r="C54" s="324"/>
      <c r="D54" s="323"/>
      <c r="E54" s="323"/>
      <c r="F54" s="334"/>
      <c r="G54" s="330"/>
      <c r="H54" s="324"/>
      <c r="I54" s="323"/>
    </row>
    <row r="55" spans="1:9" x14ac:dyDescent="0.25">
      <c r="A55" s="319" t="s">
        <v>254</v>
      </c>
      <c r="B55" s="330"/>
      <c r="C55" s="324"/>
      <c r="D55" s="323"/>
      <c r="E55" s="323"/>
      <c r="F55" s="334"/>
      <c r="G55" s="330"/>
      <c r="H55" s="324"/>
      <c r="I55" s="323"/>
    </row>
    <row r="56" spans="1:9" x14ac:dyDescent="0.25">
      <c r="A56" s="319" t="s">
        <v>255</v>
      </c>
      <c r="B56" s="330"/>
      <c r="C56" s="324"/>
      <c r="D56" s="323"/>
      <c r="E56" s="323"/>
      <c r="F56" s="334"/>
      <c r="G56" s="330"/>
      <c r="H56" s="324"/>
      <c r="I56" s="323"/>
    </row>
    <row r="57" spans="1:9" x14ac:dyDescent="0.25">
      <c r="A57" s="319" t="s">
        <v>256</v>
      </c>
      <c r="B57" s="330"/>
      <c r="C57" s="324"/>
      <c r="D57" s="323"/>
      <c r="E57" s="323"/>
      <c r="F57" s="334"/>
      <c r="G57" s="330"/>
      <c r="H57" s="324"/>
      <c r="I57" s="323"/>
    </row>
    <row r="58" spans="1:9" x14ac:dyDescent="0.25">
      <c r="A58" s="319" t="s">
        <v>257</v>
      </c>
      <c r="B58" s="330"/>
      <c r="C58" s="324"/>
      <c r="D58" s="323"/>
      <c r="E58" s="323"/>
      <c r="F58" s="334"/>
      <c r="G58" s="330"/>
      <c r="H58" s="324"/>
      <c r="I58" s="323"/>
    </row>
    <row r="59" spans="1:9" x14ac:dyDescent="0.25">
      <c r="A59" s="319" t="s">
        <v>258</v>
      </c>
      <c r="B59" s="330"/>
      <c r="C59" s="324"/>
      <c r="D59" s="323"/>
      <c r="E59" s="323"/>
      <c r="F59" s="334"/>
      <c r="G59" s="330"/>
      <c r="H59" s="324"/>
      <c r="I59" s="323"/>
    </row>
    <row r="60" spans="1:9" x14ac:dyDescent="0.25">
      <c r="A60" s="319" t="s">
        <v>259</v>
      </c>
      <c r="B60" s="330"/>
      <c r="C60" s="324"/>
      <c r="D60" s="323"/>
      <c r="E60" s="323"/>
      <c r="F60" s="334"/>
      <c r="G60" s="330"/>
      <c r="H60" s="324"/>
      <c r="I60" s="323"/>
    </row>
    <row r="61" spans="1:9" x14ac:dyDescent="0.25">
      <c r="A61" s="319" t="s">
        <v>260</v>
      </c>
      <c r="B61" s="330"/>
      <c r="C61" s="324"/>
      <c r="D61" s="323"/>
      <c r="E61" s="323"/>
      <c r="F61" s="334"/>
      <c r="G61" s="330"/>
      <c r="H61" s="324"/>
      <c r="I61" s="323"/>
    </row>
    <row r="62" spans="1:9" x14ac:dyDescent="0.25">
      <c r="A62" s="319" t="s">
        <v>261</v>
      </c>
      <c r="B62" s="330"/>
      <c r="C62" s="324"/>
      <c r="D62" s="323"/>
      <c r="E62" s="323"/>
      <c r="F62" s="334"/>
      <c r="G62" s="330"/>
      <c r="H62" s="324"/>
      <c r="I62" s="323"/>
    </row>
    <row r="63" spans="1:9" x14ac:dyDescent="0.25">
      <c r="A63" s="319" t="s">
        <v>262</v>
      </c>
      <c r="B63" s="330"/>
      <c r="C63" s="324"/>
      <c r="D63" s="323"/>
      <c r="E63" s="323"/>
      <c r="F63" s="334"/>
      <c r="G63" s="330"/>
      <c r="H63" s="324"/>
      <c r="I63" s="323"/>
    </row>
    <row r="64" spans="1:9" x14ac:dyDescent="0.25">
      <c r="A64" s="319" t="s">
        <v>263</v>
      </c>
      <c r="B64" s="330"/>
      <c r="C64" s="324"/>
      <c r="D64" s="323"/>
      <c r="E64" s="323"/>
      <c r="F64" s="334"/>
      <c r="G64" s="330"/>
      <c r="H64" s="324"/>
      <c r="I64" s="323"/>
    </row>
    <row r="65" spans="1:9" x14ac:dyDescent="0.25">
      <c r="A65" s="319" t="s">
        <v>264</v>
      </c>
      <c r="B65" s="330"/>
      <c r="C65" s="324"/>
      <c r="D65" s="323"/>
      <c r="E65" s="323"/>
      <c r="F65" s="334"/>
      <c r="G65" s="330"/>
      <c r="H65" s="324"/>
      <c r="I65" s="323"/>
    </row>
    <row r="66" spans="1:9" x14ac:dyDescent="0.25">
      <c r="A66" s="319" t="s">
        <v>265</v>
      </c>
      <c r="B66" s="330"/>
      <c r="C66" s="324"/>
      <c r="D66" s="323"/>
      <c r="E66" s="323"/>
      <c r="F66" s="334"/>
      <c r="G66" s="330"/>
      <c r="H66" s="324"/>
      <c r="I66" s="323"/>
    </row>
    <row r="67" spans="1:9" x14ac:dyDescent="0.25">
      <c r="A67" s="319" t="s">
        <v>266</v>
      </c>
      <c r="B67" s="330"/>
      <c r="C67" s="324"/>
      <c r="D67" s="323"/>
      <c r="E67" s="323"/>
      <c r="F67" s="334"/>
      <c r="G67" s="330"/>
      <c r="H67" s="324"/>
      <c r="I67" s="323"/>
    </row>
    <row r="68" spans="1:9" x14ac:dyDescent="0.25">
      <c r="A68" s="319" t="s">
        <v>267</v>
      </c>
      <c r="B68" s="330"/>
      <c r="C68" s="324"/>
      <c r="D68" s="323"/>
      <c r="E68" s="323"/>
      <c r="F68" s="334"/>
      <c r="G68" s="330"/>
      <c r="H68" s="324"/>
      <c r="I68" s="323"/>
    </row>
    <row r="69" spans="1:9" x14ac:dyDescent="0.25">
      <c r="A69" s="319" t="s">
        <v>268</v>
      </c>
      <c r="B69" s="330"/>
      <c r="C69" s="324"/>
      <c r="D69" s="323"/>
      <c r="E69" s="323"/>
      <c r="F69" s="334"/>
      <c r="G69" s="330"/>
      <c r="H69" s="324"/>
      <c r="I69" s="323"/>
    </row>
    <row r="70" spans="1:9" ht="15.75" thickBot="1" x14ac:dyDescent="0.3">
      <c r="A70" s="320" t="s">
        <v>269</v>
      </c>
      <c r="B70" s="331"/>
      <c r="C70" s="321"/>
      <c r="D70" s="260"/>
      <c r="E70" s="260"/>
      <c r="F70" s="335"/>
      <c r="G70" s="331"/>
      <c r="H70" s="321"/>
      <c r="I70" s="260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I138"/>
  <sheetViews>
    <sheetView tabSelected="1" view="pageBreakPreview" topLeftCell="A76" zoomScale="60" zoomScaleNormal="80" workbookViewId="0">
      <selection activeCell="AA108" sqref="AA108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819" t="str">
        <f>'Parametre - Agendové IS'!G1</f>
        <v>Modul 1</v>
      </c>
      <c r="B2" s="820"/>
      <c r="C2" s="821"/>
      <c r="D2" s="825" t="s">
        <v>105</v>
      </c>
      <c r="E2" s="826"/>
      <c r="F2" s="366" t="s">
        <v>167</v>
      </c>
      <c r="G2" s="366" t="s">
        <v>168</v>
      </c>
      <c r="H2" s="366" t="s">
        <v>169</v>
      </c>
      <c r="I2" s="366" t="s">
        <v>171</v>
      </c>
    </row>
    <row r="3" spans="1:9" ht="15.75" thickBot="1" x14ac:dyDescent="0.3">
      <c r="A3" s="822"/>
      <c r="B3" s="823"/>
      <c r="C3" s="824"/>
      <c r="D3" s="579" t="s">
        <v>366</v>
      </c>
      <c r="E3" s="580" t="s">
        <v>170</v>
      </c>
      <c r="F3" s="193" t="s">
        <v>170</v>
      </c>
      <c r="G3" s="193" t="s">
        <v>170</v>
      </c>
      <c r="H3" s="193" t="s">
        <v>170</v>
      </c>
      <c r="I3" s="193" t="s">
        <v>170</v>
      </c>
    </row>
    <row r="4" spans="1:9" ht="15" customHeight="1" x14ac:dyDescent="0.25">
      <c r="A4" s="813" t="s">
        <v>43</v>
      </c>
      <c r="B4" s="816" t="s">
        <v>188</v>
      </c>
      <c r="C4" s="194" t="s">
        <v>25</v>
      </c>
      <c r="D4" s="581" t="str">
        <f>IF(E4='Parametre - Agendové IS'!H87,"OK","Chyba počtu FTE")</f>
        <v>OK</v>
      </c>
      <c r="E4" s="582">
        <f t="shared" ref="E4:E33" si="0">F4+G4+H4+I4</f>
        <v>0</v>
      </c>
      <c r="F4" s="259"/>
      <c r="G4" s="259"/>
      <c r="H4" s="259"/>
      <c r="I4" s="259"/>
    </row>
    <row r="5" spans="1:9" x14ac:dyDescent="0.25">
      <c r="A5" s="814"/>
      <c r="B5" s="817"/>
      <c r="C5" s="191" t="s">
        <v>26</v>
      </c>
      <c r="D5" s="583" t="str">
        <f>IF(E5='Parametre - Agendové IS'!H88,"OK","Chyba počtu FTE")</f>
        <v>OK</v>
      </c>
      <c r="E5" s="584">
        <f t="shared" si="0"/>
        <v>0</v>
      </c>
      <c r="F5" s="260"/>
      <c r="G5" s="260"/>
      <c r="H5" s="260"/>
      <c r="I5" s="260"/>
    </row>
    <row r="6" spans="1:9" x14ac:dyDescent="0.25">
      <c r="A6" s="814"/>
      <c r="B6" s="817"/>
      <c r="C6" s="191" t="s">
        <v>27</v>
      </c>
      <c r="D6" s="583" t="str">
        <f>IF(E6='Parametre - Agendové IS'!H89,"OK","Chyba počtu FTE")</f>
        <v>OK</v>
      </c>
      <c r="E6" s="584">
        <f t="shared" si="0"/>
        <v>0</v>
      </c>
      <c r="F6" s="260"/>
      <c r="G6" s="260"/>
      <c r="H6" s="260"/>
      <c r="I6" s="260"/>
    </row>
    <row r="7" spans="1:9" x14ac:dyDescent="0.25">
      <c r="A7" s="814"/>
      <c r="B7" s="817"/>
      <c r="C7" s="191" t="s">
        <v>28</v>
      </c>
      <c r="D7" s="583" t="str">
        <f>IF(E7='Parametre - Agendové IS'!H90,"OK","Chyba počtu FTE")</f>
        <v>OK</v>
      </c>
      <c r="E7" s="584">
        <f t="shared" si="0"/>
        <v>0</v>
      </c>
      <c r="F7" s="260"/>
      <c r="G7" s="260"/>
      <c r="H7" s="260"/>
      <c r="I7" s="260"/>
    </row>
    <row r="8" spans="1:9" x14ac:dyDescent="0.25">
      <c r="A8" s="814"/>
      <c r="B8" s="817"/>
      <c r="C8" s="191" t="s">
        <v>29</v>
      </c>
      <c r="D8" s="583" t="str">
        <f>IF(E8='Parametre - Agendové IS'!H91,"OK","Chyba počtu FTE")</f>
        <v>OK</v>
      </c>
      <c r="E8" s="584">
        <f t="shared" si="0"/>
        <v>0</v>
      </c>
      <c r="F8" s="260"/>
      <c r="G8" s="260"/>
      <c r="H8" s="260"/>
      <c r="I8" s="260"/>
    </row>
    <row r="9" spans="1:9" x14ac:dyDescent="0.25">
      <c r="A9" s="814"/>
      <c r="B9" s="817"/>
      <c r="C9" s="191" t="s">
        <v>30</v>
      </c>
      <c r="D9" s="583" t="str">
        <f>IF(E9='Parametre - Agendové IS'!H92,"OK","Chyba počtu FTE")</f>
        <v>OK</v>
      </c>
      <c r="E9" s="584">
        <f t="shared" si="0"/>
        <v>0</v>
      </c>
      <c r="F9" s="260"/>
      <c r="G9" s="260"/>
      <c r="H9" s="260"/>
      <c r="I9" s="260"/>
    </row>
    <row r="10" spans="1:9" x14ac:dyDescent="0.25">
      <c r="A10" s="814"/>
      <c r="B10" s="817"/>
      <c r="C10" s="191" t="s">
        <v>31</v>
      </c>
      <c r="D10" s="583" t="str">
        <f>IF(E10='Parametre - Agendové IS'!H93,"OK","Chyba počtu FTE")</f>
        <v>OK</v>
      </c>
      <c r="E10" s="584">
        <f t="shared" si="0"/>
        <v>0</v>
      </c>
      <c r="F10" s="260"/>
      <c r="G10" s="260"/>
      <c r="H10" s="260"/>
      <c r="I10" s="260"/>
    </row>
    <row r="11" spans="1:9" x14ac:dyDescent="0.25">
      <c r="A11" s="814"/>
      <c r="B11" s="817"/>
      <c r="C11" s="191" t="s">
        <v>32</v>
      </c>
      <c r="D11" s="583" t="str">
        <f>IF(E11='Parametre - Agendové IS'!H94,"OK","Chyba počtu FTE")</f>
        <v>OK</v>
      </c>
      <c r="E11" s="584">
        <f t="shared" si="0"/>
        <v>0</v>
      </c>
      <c r="F11" s="260"/>
      <c r="G11" s="260"/>
      <c r="H11" s="260"/>
      <c r="I11" s="260"/>
    </row>
    <row r="12" spans="1:9" x14ac:dyDescent="0.25">
      <c r="A12" s="814"/>
      <c r="B12" s="817"/>
      <c r="C12" s="191" t="s">
        <v>33</v>
      </c>
      <c r="D12" s="583" t="str">
        <f>IF(E12='Parametre - Agendové IS'!H95,"OK","Chyba počtu FTE")</f>
        <v>OK</v>
      </c>
      <c r="E12" s="584">
        <f t="shared" si="0"/>
        <v>0</v>
      </c>
      <c r="F12" s="260"/>
      <c r="G12" s="260"/>
      <c r="H12" s="260"/>
      <c r="I12" s="260"/>
    </row>
    <row r="13" spans="1:9" ht="15.75" thickBot="1" x14ac:dyDescent="0.3">
      <c r="A13" s="814"/>
      <c r="B13" s="817"/>
      <c r="C13" s="191" t="s">
        <v>34</v>
      </c>
      <c r="D13" s="585" t="str">
        <f>IF(E13='Parametre - Agendové IS'!H96,"OK","Chyba počtu FTE")</f>
        <v>OK</v>
      </c>
      <c r="E13" s="586">
        <f t="shared" si="0"/>
        <v>0</v>
      </c>
      <c r="F13" s="261"/>
      <c r="G13" s="261"/>
      <c r="H13" s="261"/>
      <c r="I13" s="261"/>
    </row>
    <row r="14" spans="1:9" ht="15" customHeight="1" x14ac:dyDescent="0.25">
      <c r="A14" s="813" t="s">
        <v>41</v>
      </c>
      <c r="B14" s="816" t="s">
        <v>37</v>
      </c>
      <c r="C14" s="194" t="s">
        <v>25</v>
      </c>
      <c r="D14" s="582" t="str">
        <f>IF(E14='Parametre - Agendové IS'!H6,"OK","Chyba počtu podaní")</f>
        <v>OK</v>
      </c>
      <c r="E14" s="587">
        <f t="shared" si="0"/>
        <v>0</v>
      </c>
      <c r="F14" s="259"/>
      <c r="G14" s="259"/>
      <c r="H14" s="259"/>
      <c r="I14" s="259"/>
    </row>
    <row r="15" spans="1:9" x14ac:dyDescent="0.25">
      <c r="A15" s="814"/>
      <c r="B15" s="817"/>
      <c r="C15" s="191" t="s">
        <v>26</v>
      </c>
      <c r="D15" s="583" t="str">
        <f>IF(E15='Parametre - Agendové IS'!H7,"OK","Chyba počtu podaní")</f>
        <v>OK</v>
      </c>
      <c r="E15" s="584">
        <f t="shared" si="0"/>
        <v>0</v>
      </c>
      <c r="F15" s="260"/>
      <c r="G15" s="260"/>
      <c r="H15" s="260"/>
      <c r="I15" s="260"/>
    </row>
    <row r="16" spans="1:9" x14ac:dyDescent="0.25">
      <c r="A16" s="814"/>
      <c r="B16" s="817"/>
      <c r="C16" s="191" t="s">
        <v>27</v>
      </c>
      <c r="D16" s="583" t="str">
        <f>IF(E16='Parametre - Agendové IS'!H8,"OK","Chyba počtu podaní")</f>
        <v>OK</v>
      </c>
      <c r="E16" s="584">
        <f t="shared" si="0"/>
        <v>0</v>
      </c>
      <c r="F16" s="260"/>
      <c r="G16" s="260"/>
      <c r="H16" s="260"/>
      <c r="I16" s="260"/>
    </row>
    <row r="17" spans="1:9" x14ac:dyDescent="0.25">
      <c r="A17" s="814"/>
      <c r="B17" s="817"/>
      <c r="C17" s="191" t="s">
        <v>28</v>
      </c>
      <c r="D17" s="583" t="str">
        <f>IF(E17='Parametre - Agendové IS'!H9,"OK","Chyba počtu podaní")</f>
        <v>OK</v>
      </c>
      <c r="E17" s="584">
        <f t="shared" si="0"/>
        <v>0</v>
      </c>
      <c r="F17" s="260"/>
      <c r="G17" s="260"/>
      <c r="H17" s="260"/>
      <c r="I17" s="260"/>
    </row>
    <row r="18" spans="1:9" x14ac:dyDescent="0.25">
      <c r="A18" s="814"/>
      <c r="B18" s="817"/>
      <c r="C18" s="191" t="s">
        <v>29</v>
      </c>
      <c r="D18" s="583" t="str">
        <f>IF(E18='Parametre - Agendové IS'!H10,"OK","Chyba počtu podaní")</f>
        <v>OK</v>
      </c>
      <c r="E18" s="584">
        <f t="shared" si="0"/>
        <v>0</v>
      </c>
      <c r="F18" s="260"/>
      <c r="G18" s="260"/>
      <c r="H18" s="260"/>
      <c r="I18" s="260"/>
    </row>
    <row r="19" spans="1:9" x14ac:dyDescent="0.25">
      <c r="A19" s="814"/>
      <c r="B19" s="817"/>
      <c r="C19" s="191" t="s">
        <v>30</v>
      </c>
      <c r="D19" s="583" t="str">
        <f>IF(E19='Parametre - Agendové IS'!H11,"OK","Chyba počtu podaní")</f>
        <v>OK</v>
      </c>
      <c r="E19" s="584">
        <f t="shared" si="0"/>
        <v>0</v>
      </c>
      <c r="F19" s="260"/>
      <c r="G19" s="260"/>
      <c r="H19" s="260"/>
      <c r="I19" s="260"/>
    </row>
    <row r="20" spans="1:9" x14ac:dyDescent="0.25">
      <c r="A20" s="814"/>
      <c r="B20" s="817"/>
      <c r="C20" s="191" t="s">
        <v>31</v>
      </c>
      <c r="D20" s="583" t="str">
        <f>IF(E20='Parametre - Agendové IS'!H12,"OK","Chyba počtu podaní")</f>
        <v>OK</v>
      </c>
      <c r="E20" s="584">
        <f t="shared" si="0"/>
        <v>0</v>
      </c>
      <c r="F20" s="260"/>
      <c r="G20" s="260"/>
      <c r="H20" s="260"/>
      <c r="I20" s="260"/>
    </row>
    <row r="21" spans="1:9" x14ac:dyDescent="0.25">
      <c r="A21" s="814"/>
      <c r="B21" s="817"/>
      <c r="C21" s="191" t="s">
        <v>32</v>
      </c>
      <c r="D21" s="583" t="str">
        <f>IF(E21='Parametre - Agendové IS'!H13,"OK","Chyba počtu podaní")</f>
        <v>OK</v>
      </c>
      <c r="E21" s="584">
        <f t="shared" si="0"/>
        <v>0</v>
      </c>
      <c r="F21" s="260"/>
      <c r="G21" s="260"/>
      <c r="H21" s="260"/>
      <c r="I21" s="260"/>
    </row>
    <row r="22" spans="1:9" x14ac:dyDescent="0.25">
      <c r="A22" s="814"/>
      <c r="B22" s="817"/>
      <c r="C22" s="191" t="s">
        <v>33</v>
      </c>
      <c r="D22" s="583" t="str">
        <f>IF(E22='Parametre - Agendové IS'!H14,"OK","Chyba počtu podaní")</f>
        <v>OK</v>
      </c>
      <c r="E22" s="584">
        <f t="shared" si="0"/>
        <v>0</v>
      </c>
      <c r="F22" s="260"/>
      <c r="G22" s="260"/>
      <c r="H22" s="260"/>
      <c r="I22" s="260"/>
    </row>
    <row r="23" spans="1:9" ht="15.75" thickBot="1" x14ac:dyDescent="0.3">
      <c r="A23" s="815"/>
      <c r="B23" s="818"/>
      <c r="C23" s="192" t="s">
        <v>34</v>
      </c>
      <c r="D23" s="583" t="str">
        <f>IF(E23='Parametre - Agendové IS'!H15,"OK","Chyba počtu podaní")</f>
        <v>OK</v>
      </c>
      <c r="E23" s="584">
        <f t="shared" si="0"/>
        <v>0</v>
      </c>
      <c r="F23" s="260"/>
      <c r="G23" s="260"/>
      <c r="H23" s="260"/>
      <c r="I23" s="260"/>
    </row>
    <row r="24" spans="1:9" x14ac:dyDescent="0.25">
      <c r="A24" s="813" t="s">
        <v>39</v>
      </c>
      <c r="B24" s="816" t="s">
        <v>13</v>
      </c>
      <c r="C24" s="194" t="s">
        <v>25</v>
      </c>
      <c r="D24" s="582" t="str">
        <f>IF(E24='Parametre - Agendové IS'!H127,"OK","Chyba")</f>
        <v>OK</v>
      </c>
      <c r="E24" s="587">
        <f t="shared" si="0"/>
        <v>0</v>
      </c>
      <c r="F24" s="259"/>
      <c r="G24" s="259"/>
      <c r="H24" s="259"/>
      <c r="I24" s="259"/>
    </row>
    <row r="25" spans="1:9" x14ac:dyDescent="0.25">
      <c r="A25" s="814"/>
      <c r="B25" s="817"/>
      <c r="C25" s="191" t="s">
        <v>26</v>
      </c>
      <c r="D25" s="583" t="str">
        <f>IF(E25='Parametre - Agendové IS'!H128,"OK","Chyba")</f>
        <v>OK</v>
      </c>
      <c r="E25" s="584">
        <f t="shared" si="0"/>
        <v>0</v>
      </c>
      <c r="F25" s="260"/>
      <c r="G25" s="260"/>
      <c r="H25" s="260"/>
      <c r="I25" s="260"/>
    </row>
    <row r="26" spans="1:9" x14ac:dyDescent="0.25">
      <c r="A26" s="814"/>
      <c r="B26" s="817"/>
      <c r="C26" s="191" t="s">
        <v>27</v>
      </c>
      <c r="D26" s="583" t="str">
        <f>IF(E26='Parametre - Agendové IS'!H129,"OK","Chyba")</f>
        <v>OK</v>
      </c>
      <c r="E26" s="584">
        <f t="shared" si="0"/>
        <v>0</v>
      </c>
      <c r="F26" s="260"/>
      <c r="G26" s="260"/>
      <c r="H26" s="260"/>
      <c r="I26" s="260"/>
    </row>
    <row r="27" spans="1:9" x14ac:dyDescent="0.25">
      <c r="A27" s="814"/>
      <c r="B27" s="817"/>
      <c r="C27" s="191" t="s">
        <v>28</v>
      </c>
      <c r="D27" s="583" t="str">
        <f>IF(E27='Parametre - Agendové IS'!H130,"OK","Chyba")</f>
        <v>OK</v>
      </c>
      <c r="E27" s="584">
        <f t="shared" si="0"/>
        <v>0</v>
      </c>
      <c r="F27" s="260"/>
      <c r="G27" s="260"/>
      <c r="H27" s="260"/>
      <c r="I27" s="260"/>
    </row>
    <row r="28" spans="1:9" x14ac:dyDescent="0.25">
      <c r="A28" s="814"/>
      <c r="B28" s="817"/>
      <c r="C28" s="191" t="s">
        <v>29</v>
      </c>
      <c r="D28" s="583" t="str">
        <f>IF(E28='Parametre - Agendové IS'!H131,"OK","Chyba")</f>
        <v>OK</v>
      </c>
      <c r="E28" s="584">
        <f t="shared" si="0"/>
        <v>0</v>
      </c>
      <c r="F28" s="260"/>
      <c r="G28" s="260"/>
      <c r="H28" s="260"/>
      <c r="I28" s="260"/>
    </row>
    <row r="29" spans="1:9" x14ac:dyDescent="0.25">
      <c r="A29" s="814"/>
      <c r="B29" s="817"/>
      <c r="C29" s="191" t="s">
        <v>30</v>
      </c>
      <c r="D29" s="583" t="str">
        <f>IF(E29='Parametre - Agendové IS'!H132,"OK","Chyba")</f>
        <v>OK</v>
      </c>
      <c r="E29" s="584">
        <f t="shared" si="0"/>
        <v>0</v>
      </c>
      <c r="F29" s="260"/>
      <c r="G29" s="260"/>
      <c r="H29" s="260"/>
      <c r="I29" s="260"/>
    </row>
    <row r="30" spans="1:9" x14ac:dyDescent="0.25">
      <c r="A30" s="814"/>
      <c r="B30" s="817"/>
      <c r="C30" s="191" t="s">
        <v>31</v>
      </c>
      <c r="D30" s="583" t="str">
        <f>IF(E30='Parametre - Agendové IS'!H133,"OK","Chyba")</f>
        <v>OK</v>
      </c>
      <c r="E30" s="584">
        <f t="shared" si="0"/>
        <v>0</v>
      </c>
      <c r="F30" s="260"/>
      <c r="G30" s="260"/>
      <c r="H30" s="260"/>
      <c r="I30" s="260"/>
    </row>
    <row r="31" spans="1:9" x14ac:dyDescent="0.25">
      <c r="A31" s="814"/>
      <c r="B31" s="817"/>
      <c r="C31" s="191" t="s">
        <v>32</v>
      </c>
      <c r="D31" s="583" t="str">
        <f>IF(E31='Parametre - Agendové IS'!H134,"OK","Chyba")</f>
        <v>OK</v>
      </c>
      <c r="E31" s="584">
        <f t="shared" si="0"/>
        <v>0</v>
      </c>
      <c r="F31" s="260"/>
      <c r="G31" s="260"/>
      <c r="H31" s="260"/>
      <c r="I31" s="260"/>
    </row>
    <row r="32" spans="1:9" x14ac:dyDescent="0.25">
      <c r="A32" s="814"/>
      <c r="B32" s="817"/>
      <c r="C32" s="191" t="s">
        <v>33</v>
      </c>
      <c r="D32" s="583" t="str">
        <f>IF(E32='Parametre - Agendové IS'!H135,"OK","Chyba")</f>
        <v>OK</v>
      </c>
      <c r="E32" s="584">
        <f t="shared" si="0"/>
        <v>0</v>
      </c>
      <c r="F32" s="260"/>
      <c r="G32" s="260"/>
      <c r="H32" s="260"/>
      <c r="I32" s="260"/>
    </row>
    <row r="33" spans="1:9" ht="15.75" thickBot="1" x14ac:dyDescent="0.3">
      <c r="A33" s="815"/>
      <c r="B33" s="818"/>
      <c r="C33" s="192" t="s">
        <v>34</v>
      </c>
      <c r="D33" s="583" t="str">
        <f>IF(E33='Parametre - Agendové IS'!H136,"OK","Chyba")</f>
        <v>OK</v>
      </c>
      <c r="E33" s="584">
        <f t="shared" si="0"/>
        <v>0</v>
      </c>
      <c r="F33" s="260"/>
      <c r="G33" s="260"/>
      <c r="H33" s="260"/>
      <c r="I33" s="260"/>
    </row>
    <row r="34" spans="1:9" x14ac:dyDescent="0.25">
      <c r="A34" s="188"/>
      <c r="B34" s="189"/>
      <c r="E34" s="190"/>
    </row>
    <row r="35" spans="1:9" x14ac:dyDescent="0.25">
      <c r="A35" s="188"/>
      <c r="B35" s="189"/>
      <c r="E35" s="190"/>
    </row>
    <row r="36" spans="1:9" ht="15.75" thickBot="1" x14ac:dyDescent="0.3">
      <c r="A36" s="188"/>
      <c r="B36" s="189"/>
      <c r="E36" s="190"/>
    </row>
    <row r="37" spans="1:9" x14ac:dyDescent="0.25">
      <c r="A37" s="819" t="str">
        <f>'Parametre - Agendové IS'!J1</f>
        <v>Modul 2</v>
      </c>
      <c r="B37" s="820"/>
      <c r="C37" s="821"/>
      <c r="D37" s="825" t="s">
        <v>105</v>
      </c>
      <c r="E37" s="826"/>
      <c r="F37" s="366" t="s">
        <v>167</v>
      </c>
      <c r="G37" s="366" t="s">
        <v>168</v>
      </c>
      <c r="H37" s="366" t="s">
        <v>169</v>
      </c>
      <c r="I37" s="366" t="s">
        <v>171</v>
      </c>
    </row>
    <row r="38" spans="1:9" ht="15.75" thickBot="1" x14ac:dyDescent="0.3">
      <c r="A38" s="822"/>
      <c r="B38" s="823"/>
      <c r="C38" s="824"/>
      <c r="D38" s="579" t="s">
        <v>366</v>
      </c>
      <c r="E38" s="580" t="s">
        <v>170</v>
      </c>
      <c r="F38" s="193" t="s">
        <v>170</v>
      </c>
      <c r="G38" s="193" t="s">
        <v>170</v>
      </c>
      <c r="H38" s="193" t="s">
        <v>170</v>
      </c>
      <c r="I38" s="193" t="s">
        <v>170</v>
      </c>
    </row>
    <row r="39" spans="1:9" x14ac:dyDescent="0.25">
      <c r="A39" s="813" t="s">
        <v>43</v>
      </c>
      <c r="B39" s="816" t="s">
        <v>188</v>
      </c>
      <c r="C39" s="194" t="s">
        <v>25</v>
      </c>
      <c r="D39" s="581" t="str">
        <f>IF(E39='Parametre - Agendové IS'!K87,"OK","Chyba počtu FTE")</f>
        <v>OK</v>
      </c>
      <c r="E39" s="582">
        <f t="shared" ref="E39:E68" si="1">F39+G39+H39+I39</f>
        <v>0</v>
      </c>
      <c r="F39" s="259"/>
      <c r="G39" s="259"/>
      <c r="H39" s="259"/>
      <c r="I39" s="259"/>
    </row>
    <row r="40" spans="1:9" x14ac:dyDescent="0.25">
      <c r="A40" s="814"/>
      <c r="B40" s="817"/>
      <c r="C40" s="191" t="s">
        <v>26</v>
      </c>
      <c r="D40" s="583" t="str">
        <f>IF(E40='Parametre - Agendové IS'!K88,"OK","Chyba počtu FTE")</f>
        <v>OK</v>
      </c>
      <c r="E40" s="584">
        <f t="shared" si="1"/>
        <v>0</v>
      </c>
      <c r="F40" s="260"/>
      <c r="G40" s="260"/>
      <c r="H40" s="260"/>
      <c r="I40" s="260"/>
    </row>
    <row r="41" spans="1:9" x14ac:dyDescent="0.25">
      <c r="A41" s="814"/>
      <c r="B41" s="817"/>
      <c r="C41" s="191" t="s">
        <v>27</v>
      </c>
      <c r="D41" s="583" t="str">
        <f>IF(E41='Parametre - Agendové IS'!K89,"OK","Chyba počtu FTE")</f>
        <v>OK</v>
      </c>
      <c r="E41" s="584">
        <f t="shared" si="1"/>
        <v>0</v>
      </c>
      <c r="F41" s="260"/>
      <c r="G41" s="260"/>
      <c r="H41" s="260"/>
      <c r="I41" s="260"/>
    </row>
    <row r="42" spans="1:9" x14ac:dyDescent="0.25">
      <c r="A42" s="814"/>
      <c r="B42" s="817"/>
      <c r="C42" s="191" t="s">
        <v>28</v>
      </c>
      <c r="D42" s="583" t="str">
        <f>IF(E42='Parametre - Agendové IS'!K90,"OK","Chyba počtu FTE")</f>
        <v>OK</v>
      </c>
      <c r="E42" s="584">
        <f t="shared" si="1"/>
        <v>0</v>
      </c>
      <c r="F42" s="260"/>
      <c r="G42" s="260"/>
      <c r="H42" s="260"/>
      <c r="I42" s="260"/>
    </row>
    <row r="43" spans="1:9" x14ac:dyDescent="0.25">
      <c r="A43" s="814"/>
      <c r="B43" s="817"/>
      <c r="C43" s="191" t="s">
        <v>29</v>
      </c>
      <c r="D43" s="583" t="str">
        <f>IF(E43='Parametre - Agendové IS'!K91,"OK","Chyba počtu FTE")</f>
        <v>OK</v>
      </c>
      <c r="E43" s="584">
        <f t="shared" si="1"/>
        <v>0</v>
      </c>
      <c r="F43" s="260"/>
      <c r="G43" s="260"/>
      <c r="H43" s="260"/>
      <c r="I43" s="260"/>
    </row>
    <row r="44" spans="1:9" ht="15" customHeight="1" x14ac:dyDescent="0.25">
      <c r="A44" s="814"/>
      <c r="B44" s="817"/>
      <c r="C44" s="191" t="s">
        <v>30</v>
      </c>
      <c r="D44" s="583" t="str">
        <f>IF(E44='Parametre - Agendové IS'!K92,"OK","Chyba počtu FTE")</f>
        <v>OK</v>
      </c>
      <c r="E44" s="584">
        <f t="shared" si="1"/>
        <v>0</v>
      </c>
      <c r="F44" s="260"/>
      <c r="G44" s="260"/>
      <c r="H44" s="260"/>
      <c r="I44" s="260"/>
    </row>
    <row r="45" spans="1:9" x14ac:dyDescent="0.25">
      <c r="A45" s="814"/>
      <c r="B45" s="817"/>
      <c r="C45" s="191" t="s">
        <v>31</v>
      </c>
      <c r="D45" s="583" t="str">
        <f>IF(E45='Parametre - Agendové IS'!K93,"OK","Chyba počtu FTE")</f>
        <v>OK</v>
      </c>
      <c r="E45" s="584">
        <f t="shared" si="1"/>
        <v>0</v>
      </c>
      <c r="F45" s="260"/>
      <c r="G45" s="260"/>
      <c r="H45" s="260"/>
      <c r="I45" s="260"/>
    </row>
    <row r="46" spans="1:9" x14ac:dyDescent="0.25">
      <c r="A46" s="814"/>
      <c r="B46" s="817"/>
      <c r="C46" s="191" t="s">
        <v>32</v>
      </c>
      <c r="D46" s="583" t="str">
        <f>IF(E46='Parametre - Agendové IS'!K94,"OK","Chyba počtu FTE")</f>
        <v>OK</v>
      </c>
      <c r="E46" s="584">
        <f t="shared" si="1"/>
        <v>0</v>
      </c>
      <c r="F46" s="260"/>
      <c r="G46" s="260"/>
      <c r="H46" s="260"/>
      <c r="I46" s="260"/>
    </row>
    <row r="47" spans="1:9" x14ac:dyDescent="0.25">
      <c r="A47" s="814"/>
      <c r="B47" s="817"/>
      <c r="C47" s="191" t="s">
        <v>33</v>
      </c>
      <c r="D47" s="583" t="str">
        <f>IF(E47='Parametre - Agendové IS'!K95,"OK","Chyba počtu FTE")</f>
        <v>OK</v>
      </c>
      <c r="E47" s="584">
        <f t="shared" si="1"/>
        <v>0</v>
      </c>
      <c r="F47" s="260"/>
      <c r="G47" s="260"/>
      <c r="H47" s="260"/>
      <c r="I47" s="260"/>
    </row>
    <row r="48" spans="1:9" ht="15.75" thickBot="1" x14ac:dyDescent="0.3">
      <c r="A48" s="814"/>
      <c r="B48" s="817"/>
      <c r="C48" s="191" t="s">
        <v>34</v>
      </c>
      <c r="D48" s="585" t="str">
        <f>IF(E48='Parametre - Agendové IS'!K96,"OK","Chyba počtu FTE")</f>
        <v>OK</v>
      </c>
      <c r="E48" s="586">
        <f t="shared" si="1"/>
        <v>0</v>
      </c>
      <c r="F48" s="261"/>
      <c r="G48" s="261"/>
      <c r="H48" s="261"/>
      <c r="I48" s="261"/>
    </row>
    <row r="49" spans="1:9" x14ac:dyDescent="0.25">
      <c r="A49" s="813" t="s">
        <v>41</v>
      </c>
      <c r="B49" s="816" t="s">
        <v>37</v>
      </c>
      <c r="C49" s="194" t="s">
        <v>25</v>
      </c>
      <c r="D49" s="582" t="str">
        <f>IF(E49='Parametre - Agendové IS'!K6,"OK","Chyba počtu podaní")</f>
        <v>OK</v>
      </c>
      <c r="E49" s="587">
        <f t="shared" si="1"/>
        <v>0</v>
      </c>
      <c r="F49" s="259"/>
      <c r="G49" s="259"/>
      <c r="H49" s="259"/>
      <c r="I49" s="259"/>
    </row>
    <row r="50" spans="1:9" x14ac:dyDescent="0.25">
      <c r="A50" s="814"/>
      <c r="B50" s="817"/>
      <c r="C50" s="191" t="s">
        <v>26</v>
      </c>
      <c r="D50" s="583" t="str">
        <f>IF(E50='Parametre - Agendové IS'!K7,"OK","Chyba počtu podaní")</f>
        <v>OK</v>
      </c>
      <c r="E50" s="584">
        <f t="shared" si="1"/>
        <v>0</v>
      </c>
      <c r="F50" s="260"/>
      <c r="G50" s="260"/>
      <c r="H50" s="260"/>
      <c r="I50" s="260"/>
    </row>
    <row r="51" spans="1:9" x14ac:dyDescent="0.25">
      <c r="A51" s="814"/>
      <c r="B51" s="817"/>
      <c r="C51" s="191" t="s">
        <v>27</v>
      </c>
      <c r="D51" s="583" t="str">
        <f>IF(E51='Parametre - Agendové IS'!K8,"OK","Chyba počtu podaní")</f>
        <v>OK</v>
      </c>
      <c r="E51" s="584">
        <f t="shared" si="1"/>
        <v>0</v>
      </c>
      <c r="F51" s="260"/>
      <c r="G51" s="260"/>
      <c r="H51" s="260"/>
      <c r="I51" s="260"/>
    </row>
    <row r="52" spans="1:9" x14ac:dyDescent="0.25">
      <c r="A52" s="814"/>
      <c r="B52" s="817"/>
      <c r="C52" s="191" t="s">
        <v>28</v>
      </c>
      <c r="D52" s="583" t="str">
        <f>IF(E52='Parametre - Agendové IS'!K9,"OK","Chyba počtu podaní")</f>
        <v>OK</v>
      </c>
      <c r="E52" s="584">
        <f t="shared" si="1"/>
        <v>0</v>
      </c>
      <c r="F52" s="260"/>
      <c r="G52" s="260"/>
      <c r="H52" s="260"/>
      <c r="I52" s="260"/>
    </row>
    <row r="53" spans="1:9" x14ac:dyDescent="0.25">
      <c r="A53" s="814"/>
      <c r="B53" s="817"/>
      <c r="C53" s="191" t="s">
        <v>29</v>
      </c>
      <c r="D53" s="583" t="str">
        <f>IF(E53='Parametre - Agendové IS'!K10,"OK","Chyba počtu podaní")</f>
        <v>OK</v>
      </c>
      <c r="E53" s="584">
        <f t="shared" si="1"/>
        <v>0</v>
      </c>
      <c r="F53" s="260"/>
      <c r="G53" s="260"/>
      <c r="H53" s="260"/>
      <c r="I53" s="260"/>
    </row>
    <row r="54" spans="1:9" x14ac:dyDescent="0.25">
      <c r="A54" s="814"/>
      <c r="B54" s="817"/>
      <c r="C54" s="191" t="s">
        <v>30</v>
      </c>
      <c r="D54" s="583" t="str">
        <f>IF(E54='Parametre - Agendové IS'!K11,"OK","Chyba počtu podaní")</f>
        <v>OK</v>
      </c>
      <c r="E54" s="584">
        <f t="shared" si="1"/>
        <v>0</v>
      </c>
      <c r="F54" s="260"/>
      <c r="G54" s="260"/>
      <c r="H54" s="260"/>
      <c r="I54" s="260"/>
    </row>
    <row r="55" spans="1:9" x14ac:dyDescent="0.25">
      <c r="A55" s="814"/>
      <c r="B55" s="817"/>
      <c r="C55" s="191" t="s">
        <v>31</v>
      </c>
      <c r="D55" s="583" t="str">
        <f>IF(E55='Parametre - Agendové IS'!K12,"OK","Chyba počtu podaní")</f>
        <v>OK</v>
      </c>
      <c r="E55" s="584">
        <f t="shared" si="1"/>
        <v>0</v>
      </c>
      <c r="F55" s="260"/>
      <c r="G55" s="260"/>
      <c r="H55" s="260"/>
      <c r="I55" s="260"/>
    </row>
    <row r="56" spans="1:9" x14ac:dyDescent="0.25">
      <c r="A56" s="814"/>
      <c r="B56" s="817"/>
      <c r="C56" s="191" t="s">
        <v>32</v>
      </c>
      <c r="D56" s="583" t="str">
        <f>IF(E56='Parametre - Agendové IS'!K13,"OK","Chyba počtu podaní")</f>
        <v>OK</v>
      </c>
      <c r="E56" s="584">
        <f t="shared" si="1"/>
        <v>0</v>
      </c>
      <c r="F56" s="260"/>
      <c r="G56" s="260"/>
      <c r="H56" s="260"/>
      <c r="I56" s="260"/>
    </row>
    <row r="57" spans="1:9" x14ac:dyDescent="0.25">
      <c r="A57" s="814"/>
      <c r="B57" s="817"/>
      <c r="C57" s="191" t="s">
        <v>33</v>
      </c>
      <c r="D57" s="583" t="str">
        <f>IF(E57='Parametre - Agendové IS'!K14,"OK","Chyba počtu podaní")</f>
        <v>OK</v>
      </c>
      <c r="E57" s="584">
        <f t="shared" si="1"/>
        <v>0</v>
      </c>
      <c r="F57" s="260"/>
      <c r="G57" s="260"/>
      <c r="H57" s="260"/>
      <c r="I57" s="260"/>
    </row>
    <row r="58" spans="1:9" ht="15.75" thickBot="1" x14ac:dyDescent="0.3">
      <c r="A58" s="815"/>
      <c r="B58" s="818"/>
      <c r="C58" s="192" t="s">
        <v>34</v>
      </c>
      <c r="D58" s="583" t="str">
        <f>IF(E58='Parametre - Agendové IS'!K15,"OK","Chyba počtu podaní")</f>
        <v>OK</v>
      </c>
      <c r="E58" s="584">
        <f t="shared" si="1"/>
        <v>0</v>
      </c>
      <c r="F58" s="260"/>
      <c r="G58" s="260"/>
      <c r="H58" s="260"/>
      <c r="I58" s="260"/>
    </row>
    <row r="59" spans="1:9" x14ac:dyDescent="0.25">
      <c r="A59" s="813" t="s">
        <v>39</v>
      </c>
      <c r="B59" s="816" t="s">
        <v>13</v>
      </c>
      <c r="C59" s="194" t="s">
        <v>25</v>
      </c>
      <c r="D59" s="582" t="str">
        <f>IF(E59='Parametre - Agendové IS'!K127,"OK","Chyba")</f>
        <v>OK</v>
      </c>
      <c r="E59" s="587">
        <f t="shared" si="1"/>
        <v>0</v>
      </c>
      <c r="F59" s="259"/>
      <c r="G59" s="259"/>
      <c r="H59" s="259"/>
      <c r="I59" s="259"/>
    </row>
    <row r="60" spans="1:9" x14ac:dyDescent="0.25">
      <c r="A60" s="814"/>
      <c r="B60" s="817"/>
      <c r="C60" s="191" t="s">
        <v>26</v>
      </c>
      <c r="D60" s="583" t="str">
        <f>IF(E60='Parametre - Agendové IS'!K128,"OK","Chyba")</f>
        <v>OK</v>
      </c>
      <c r="E60" s="584">
        <f t="shared" si="1"/>
        <v>0</v>
      </c>
      <c r="F60" s="260"/>
      <c r="G60" s="260"/>
      <c r="H60" s="260"/>
      <c r="I60" s="260"/>
    </row>
    <row r="61" spans="1:9" x14ac:dyDescent="0.25">
      <c r="A61" s="814"/>
      <c r="B61" s="817"/>
      <c r="C61" s="191" t="s">
        <v>27</v>
      </c>
      <c r="D61" s="583" t="str">
        <f>IF(E61='Parametre - Agendové IS'!K129,"OK","Chyba")</f>
        <v>OK</v>
      </c>
      <c r="E61" s="584">
        <f t="shared" si="1"/>
        <v>0</v>
      </c>
      <c r="F61" s="260"/>
      <c r="G61" s="260"/>
      <c r="H61" s="260"/>
      <c r="I61" s="260"/>
    </row>
    <row r="62" spans="1:9" x14ac:dyDescent="0.25">
      <c r="A62" s="814"/>
      <c r="B62" s="817"/>
      <c r="C62" s="191" t="s">
        <v>28</v>
      </c>
      <c r="D62" s="583" t="str">
        <f>IF(E62='Parametre - Agendové IS'!K130,"OK","Chyba")</f>
        <v>OK</v>
      </c>
      <c r="E62" s="584">
        <f t="shared" si="1"/>
        <v>0</v>
      </c>
      <c r="F62" s="260"/>
      <c r="G62" s="260"/>
      <c r="H62" s="260"/>
      <c r="I62" s="260"/>
    </row>
    <row r="63" spans="1:9" x14ac:dyDescent="0.25">
      <c r="A63" s="814"/>
      <c r="B63" s="817"/>
      <c r="C63" s="191" t="s">
        <v>29</v>
      </c>
      <c r="D63" s="583" t="str">
        <f>IF(E63='Parametre - Agendové IS'!K131,"OK","Chyba")</f>
        <v>OK</v>
      </c>
      <c r="E63" s="584">
        <f t="shared" si="1"/>
        <v>0</v>
      </c>
      <c r="F63" s="260"/>
      <c r="G63" s="260"/>
      <c r="H63" s="260"/>
      <c r="I63" s="260"/>
    </row>
    <row r="64" spans="1:9" x14ac:dyDescent="0.25">
      <c r="A64" s="814"/>
      <c r="B64" s="817"/>
      <c r="C64" s="191" t="s">
        <v>30</v>
      </c>
      <c r="D64" s="583" t="str">
        <f>IF(E64='Parametre - Agendové IS'!K132,"OK","Chyba")</f>
        <v>OK</v>
      </c>
      <c r="E64" s="584">
        <f t="shared" si="1"/>
        <v>0</v>
      </c>
      <c r="F64" s="260"/>
      <c r="G64" s="260"/>
      <c r="H64" s="260"/>
      <c r="I64" s="260"/>
    </row>
    <row r="65" spans="1:9" x14ac:dyDescent="0.25">
      <c r="A65" s="814"/>
      <c r="B65" s="817"/>
      <c r="C65" s="191" t="s">
        <v>31</v>
      </c>
      <c r="D65" s="583" t="str">
        <f>IF(E65='Parametre - Agendové IS'!K133,"OK","Chyba")</f>
        <v>OK</v>
      </c>
      <c r="E65" s="584">
        <f t="shared" si="1"/>
        <v>0</v>
      </c>
      <c r="F65" s="260"/>
      <c r="G65" s="260"/>
      <c r="H65" s="260"/>
      <c r="I65" s="260"/>
    </row>
    <row r="66" spans="1:9" x14ac:dyDescent="0.25">
      <c r="A66" s="814"/>
      <c r="B66" s="817"/>
      <c r="C66" s="191" t="s">
        <v>32</v>
      </c>
      <c r="D66" s="583" t="str">
        <f>IF(E66='Parametre - Agendové IS'!K134,"OK","Chyba")</f>
        <v>OK</v>
      </c>
      <c r="E66" s="584">
        <f t="shared" si="1"/>
        <v>0</v>
      </c>
      <c r="F66" s="260"/>
      <c r="G66" s="260"/>
      <c r="H66" s="260"/>
      <c r="I66" s="260"/>
    </row>
    <row r="67" spans="1:9" x14ac:dyDescent="0.25">
      <c r="A67" s="814"/>
      <c r="B67" s="817"/>
      <c r="C67" s="191" t="s">
        <v>33</v>
      </c>
      <c r="D67" s="583" t="str">
        <f>IF(E67='Parametre - Agendové IS'!K135,"OK","Chyba")</f>
        <v>OK</v>
      </c>
      <c r="E67" s="584">
        <f t="shared" si="1"/>
        <v>0</v>
      </c>
      <c r="F67" s="260"/>
      <c r="G67" s="260"/>
      <c r="H67" s="260"/>
      <c r="I67" s="260"/>
    </row>
    <row r="68" spans="1:9" ht="15.75" thickBot="1" x14ac:dyDescent="0.3">
      <c r="A68" s="815"/>
      <c r="B68" s="818"/>
      <c r="C68" s="192" t="s">
        <v>34</v>
      </c>
      <c r="D68" s="583" t="str">
        <f>IF(E68='Parametre - Agendové IS'!K136,"OK","Chyba")</f>
        <v>OK</v>
      </c>
      <c r="E68" s="584">
        <f t="shared" si="1"/>
        <v>0</v>
      </c>
      <c r="F68" s="260"/>
      <c r="G68" s="260"/>
      <c r="H68" s="260"/>
      <c r="I68" s="260"/>
    </row>
    <row r="71" spans="1:9" ht="15.75" thickBot="1" x14ac:dyDescent="0.3"/>
    <row r="72" spans="1:9" x14ac:dyDescent="0.25">
      <c r="A72" s="819" t="str">
        <f>'Parametre - Agendové IS'!M1</f>
        <v>Modul 3</v>
      </c>
      <c r="B72" s="820"/>
      <c r="C72" s="821"/>
      <c r="D72" s="825" t="s">
        <v>105</v>
      </c>
      <c r="E72" s="826"/>
      <c r="F72" s="366" t="s">
        <v>167</v>
      </c>
      <c r="G72" s="366" t="s">
        <v>168</v>
      </c>
      <c r="H72" s="366" t="s">
        <v>169</v>
      </c>
      <c r="I72" s="366" t="s">
        <v>171</v>
      </c>
    </row>
    <row r="73" spans="1:9" ht="15.75" thickBot="1" x14ac:dyDescent="0.3">
      <c r="A73" s="822"/>
      <c r="B73" s="823"/>
      <c r="C73" s="824"/>
      <c r="D73" s="579" t="s">
        <v>366</v>
      </c>
      <c r="E73" s="580" t="s">
        <v>170</v>
      </c>
      <c r="F73" s="193" t="s">
        <v>170</v>
      </c>
      <c r="G73" s="193" t="s">
        <v>170</v>
      </c>
      <c r="H73" s="193" t="s">
        <v>170</v>
      </c>
      <c r="I73" s="193" t="s">
        <v>170</v>
      </c>
    </row>
    <row r="74" spans="1:9" x14ac:dyDescent="0.25">
      <c r="A74" s="813" t="s">
        <v>43</v>
      </c>
      <c r="B74" s="816" t="s">
        <v>188</v>
      </c>
      <c r="C74" s="194" t="s">
        <v>25</v>
      </c>
      <c r="D74" s="581" t="str">
        <f>IF(E74='Parametre - Agendové IS'!N87,"OK","Chyba počtu FTE")</f>
        <v>OK</v>
      </c>
      <c r="E74" s="582">
        <f t="shared" ref="E74:E103" si="2">F74+G74+H74+I74</f>
        <v>0</v>
      </c>
      <c r="F74" s="259"/>
      <c r="G74" s="259"/>
      <c r="H74" s="259"/>
      <c r="I74" s="259"/>
    </row>
    <row r="75" spans="1:9" x14ac:dyDescent="0.25">
      <c r="A75" s="814"/>
      <c r="B75" s="817"/>
      <c r="C75" s="191" t="s">
        <v>26</v>
      </c>
      <c r="D75" s="583" t="str">
        <f>IF(E75='Parametre - Agendové IS'!N88,"OK","Chyba počtu FTE")</f>
        <v>OK</v>
      </c>
      <c r="E75" s="584">
        <f t="shared" si="2"/>
        <v>0</v>
      </c>
      <c r="F75" s="260"/>
      <c r="G75" s="260"/>
      <c r="H75" s="260"/>
      <c r="I75" s="260"/>
    </row>
    <row r="76" spans="1:9" x14ac:dyDescent="0.25">
      <c r="A76" s="814"/>
      <c r="B76" s="817"/>
      <c r="C76" s="191" t="s">
        <v>27</v>
      </c>
      <c r="D76" s="583" t="str">
        <f>IF(E76='Parametre - Agendové IS'!N89,"OK","Chyba počtu FTE")</f>
        <v>OK</v>
      </c>
      <c r="E76" s="584">
        <f t="shared" si="2"/>
        <v>0</v>
      </c>
      <c r="F76" s="260"/>
      <c r="G76" s="260"/>
      <c r="H76" s="260"/>
      <c r="I76" s="260"/>
    </row>
    <row r="77" spans="1:9" x14ac:dyDescent="0.25">
      <c r="A77" s="814"/>
      <c r="B77" s="817"/>
      <c r="C77" s="191" t="s">
        <v>28</v>
      </c>
      <c r="D77" s="583" t="str">
        <f>IF(E77='Parametre - Agendové IS'!N90,"OK","Chyba počtu FTE")</f>
        <v>OK</v>
      </c>
      <c r="E77" s="584">
        <f t="shared" si="2"/>
        <v>0</v>
      </c>
      <c r="F77" s="260"/>
      <c r="G77" s="260"/>
      <c r="H77" s="260"/>
      <c r="I77" s="260"/>
    </row>
    <row r="78" spans="1:9" x14ac:dyDescent="0.25">
      <c r="A78" s="814"/>
      <c r="B78" s="817"/>
      <c r="C78" s="191" t="s">
        <v>29</v>
      </c>
      <c r="D78" s="583" t="str">
        <f>IF(E78='Parametre - Agendové IS'!N91,"OK","Chyba počtu FTE")</f>
        <v>OK</v>
      </c>
      <c r="E78" s="584">
        <f t="shared" si="2"/>
        <v>0</v>
      </c>
      <c r="F78" s="260"/>
      <c r="G78" s="260"/>
      <c r="H78" s="260"/>
      <c r="I78" s="260"/>
    </row>
    <row r="79" spans="1:9" x14ac:dyDescent="0.25">
      <c r="A79" s="814"/>
      <c r="B79" s="817"/>
      <c r="C79" s="191" t="s">
        <v>30</v>
      </c>
      <c r="D79" s="583" t="str">
        <f>IF(E79='Parametre - Agendové IS'!N92,"OK","Chyba počtu FTE")</f>
        <v>OK</v>
      </c>
      <c r="E79" s="584">
        <f t="shared" si="2"/>
        <v>0</v>
      </c>
      <c r="F79" s="260"/>
      <c r="G79" s="260"/>
      <c r="H79" s="260"/>
      <c r="I79" s="260"/>
    </row>
    <row r="80" spans="1:9" x14ac:dyDescent="0.25">
      <c r="A80" s="814"/>
      <c r="B80" s="817"/>
      <c r="C80" s="191" t="s">
        <v>31</v>
      </c>
      <c r="D80" s="583" t="str">
        <f>IF(E80='Parametre - Agendové IS'!N93,"OK","Chyba počtu FTE")</f>
        <v>OK</v>
      </c>
      <c r="E80" s="584">
        <f t="shared" si="2"/>
        <v>0</v>
      </c>
      <c r="F80" s="260"/>
      <c r="G80" s="260"/>
      <c r="H80" s="260"/>
      <c r="I80" s="260"/>
    </row>
    <row r="81" spans="1:9" x14ac:dyDescent="0.25">
      <c r="A81" s="814"/>
      <c r="B81" s="817"/>
      <c r="C81" s="191" t="s">
        <v>32</v>
      </c>
      <c r="D81" s="583" t="str">
        <f>IF(E81='Parametre - Agendové IS'!N94,"OK","Chyba počtu FTE")</f>
        <v>OK</v>
      </c>
      <c r="E81" s="584">
        <f t="shared" si="2"/>
        <v>0</v>
      </c>
      <c r="F81" s="260"/>
      <c r="G81" s="260"/>
      <c r="H81" s="260"/>
      <c r="I81" s="260"/>
    </row>
    <row r="82" spans="1:9" x14ac:dyDescent="0.25">
      <c r="A82" s="814"/>
      <c r="B82" s="817"/>
      <c r="C82" s="191" t="s">
        <v>33</v>
      </c>
      <c r="D82" s="583" t="str">
        <f>IF(E82='Parametre - Agendové IS'!N95,"OK","Chyba počtu FTE")</f>
        <v>OK</v>
      </c>
      <c r="E82" s="584">
        <f t="shared" si="2"/>
        <v>0</v>
      </c>
      <c r="F82" s="260"/>
      <c r="G82" s="260"/>
      <c r="H82" s="260"/>
      <c r="I82" s="260"/>
    </row>
    <row r="83" spans="1:9" ht="15.75" thickBot="1" x14ac:dyDescent="0.3">
      <c r="A83" s="814"/>
      <c r="B83" s="817"/>
      <c r="C83" s="191" t="s">
        <v>34</v>
      </c>
      <c r="D83" s="585" t="str">
        <f>IF(E83='Parametre - Agendové IS'!N96,"OK","Chyba počtu FTE")</f>
        <v>OK</v>
      </c>
      <c r="E83" s="586">
        <f t="shared" si="2"/>
        <v>0</v>
      </c>
      <c r="F83" s="261"/>
      <c r="G83" s="261"/>
      <c r="H83" s="261"/>
      <c r="I83" s="261"/>
    </row>
    <row r="84" spans="1:9" x14ac:dyDescent="0.25">
      <c r="A84" s="813" t="s">
        <v>41</v>
      </c>
      <c r="B84" s="816" t="s">
        <v>37</v>
      </c>
      <c r="C84" s="194" t="s">
        <v>25</v>
      </c>
      <c r="D84" s="582" t="str">
        <f>IF(E84='Parametre - Agendové IS'!N6,"OK","Chyba počtu podaní")</f>
        <v>OK</v>
      </c>
      <c r="E84" s="587">
        <f t="shared" si="2"/>
        <v>0</v>
      </c>
      <c r="F84" s="259"/>
      <c r="G84" s="259"/>
      <c r="H84" s="259"/>
      <c r="I84" s="259"/>
    </row>
    <row r="85" spans="1:9" x14ac:dyDescent="0.25">
      <c r="A85" s="814"/>
      <c r="B85" s="817"/>
      <c r="C85" s="191" t="s">
        <v>26</v>
      </c>
      <c r="D85" s="583" t="str">
        <f>IF(E85='Parametre - Agendové IS'!N7,"OK","Chyba počtu podaní")</f>
        <v>OK</v>
      </c>
      <c r="E85" s="584">
        <f t="shared" si="2"/>
        <v>0</v>
      </c>
      <c r="F85" s="260"/>
      <c r="G85" s="260"/>
      <c r="H85" s="260"/>
      <c r="I85" s="260"/>
    </row>
    <row r="86" spans="1:9" x14ac:dyDescent="0.25">
      <c r="A86" s="814"/>
      <c r="B86" s="817"/>
      <c r="C86" s="191" t="s">
        <v>27</v>
      </c>
      <c r="D86" s="583" t="str">
        <f>IF(E86='Parametre - Agendové IS'!N8,"OK","Chyba počtu podaní")</f>
        <v>OK</v>
      </c>
      <c r="E86" s="584">
        <f t="shared" si="2"/>
        <v>0</v>
      </c>
      <c r="F86" s="260"/>
      <c r="G86" s="260"/>
      <c r="H86" s="260"/>
      <c r="I86" s="260"/>
    </row>
    <row r="87" spans="1:9" x14ac:dyDescent="0.25">
      <c r="A87" s="814"/>
      <c r="B87" s="817"/>
      <c r="C87" s="191" t="s">
        <v>28</v>
      </c>
      <c r="D87" s="583" t="str">
        <f>IF(E87='Parametre - Agendové IS'!N9,"OK","Chyba počtu podaní")</f>
        <v>OK</v>
      </c>
      <c r="E87" s="584">
        <f t="shared" si="2"/>
        <v>0</v>
      </c>
      <c r="F87" s="260"/>
      <c r="G87" s="260"/>
      <c r="H87" s="260"/>
      <c r="I87" s="260"/>
    </row>
    <row r="88" spans="1:9" x14ac:dyDescent="0.25">
      <c r="A88" s="814"/>
      <c r="B88" s="817"/>
      <c r="C88" s="191" t="s">
        <v>29</v>
      </c>
      <c r="D88" s="583" t="str">
        <f>IF(E88='Parametre - Agendové IS'!N10,"OK","Chyba počtu podaní")</f>
        <v>OK</v>
      </c>
      <c r="E88" s="584">
        <f t="shared" si="2"/>
        <v>0</v>
      </c>
      <c r="F88" s="260"/>
      <c r="G88" s="260"/>
      <c r="H88" s="260"/>
      <c r="I88" s="260"/>
    </row>
    <row r="89" spans="1:9" x14ac:dyDescent="0.25">
      <c r="A89" s="814"/>
      <c r="B89" s="817"/>
      <c r="C89" s="191" t="s">
        <v>30</v>
      </c>
      <c r="D89" s="583" t="str">
        <f>IF(E89='Parametre - Agendové IS'!N11,"OK","Chyba počtu podaní")</f>
        <v>OK</v>
      </c>
      <c r="E89" s="584">
        <f t="shared" si="2"/>
        <v>0</v>
      </c>
      <c r="F89" s="260"/>
      <c r="G89" s="260"/>
      <c r="H89" s="260"/>
      <c r="I89" s="260"/>
    </row>
    <row r="90" spans="1:9" x14ac:dyDescent="0.25">
      <c r="A90" s="814"/>
      <c r="B90" s="817"/>
      <c r="C90" s="191" t="s">
        <v>31</v>
      </c>
      <c r="D90" s="583" t="str">
        <f>IF(E90='Parametre - Agendové IS'!N12,"OK","Chyba počtu podaní")</f>
        <v>OK</v>
      </c>
      <c r="E90" s="584">
        <f t="shared" si="2"/>
        <v>0</v>
      </c>
      <c r="F90" s="260"/>
      <c r="G90" s="260"/>
      <c r="H90" s="260"/>
      <c r="I90" s="260"/>
    </row>
    <row r="91" spans="1:9" x14ac:dyDescent="0.25">
      <c r="A91" s="814"/>
      <c r="B91" s="817"/>
      <c r="C91" s="191" t="s">
        <v>32</v>
      </c>
      <c r="D91" s="583" t="str">
        <f>IF(E91='Parametre - Agendové IS'!N13,"OK","Chyba počtu podaní")</f>
        <v>OK</v>
      </c>
      <c r="E91" s="584">
        <f t="shared" si="2"/>
        <v>0</v>
      </c>
      <c r="F91" s="260"/>
      <c r="G91" s="260"/>
      <c r="H91" s="260"/>
      <c r="I91" s="260"/>
    </row>
    <row r="92" spans="1:9" x14ac:dyDescent="0.25">
      <c r="A92" s="814"/>
      <c r="B92" s="817"/>
      <c r="C92" s="191" t="s">
        <v>33</v>
      </c>
      <c r="D92" s="583" t="str">
        <f>IF(E92='Parametre - Agendové IS'!N14,"OK","Chyba počtu podaní")</f>
        <v>OK</v>
      </c>
      <c r="E92" s="584">
        <f t="shared" si="2"/>
        <v>0</v>
      </c>
      <c r="F92" s="260"/>
      <c r="G92" s="260"/>
      <c r="H92" s="260"/>
      <c r="I92" s="260"/>
    </row>
    <row r="93" spans="1:9" ht="15.75" thickBot="1" x14ac:dyDescent="0.3">
      <c r="A93" s="815"/>
      <c r="B93" s="818"/>
      <c r="C93" s="192" t="s">
        <v>34</v>
      </c>
      <c r="D93" s="583" t="str">
        <f>IF(E93='Parametre - Agendové IS'!N15,"OK","Chyba počtu podaní")</f>
        <v>OK</v>
      </c>
      <c r="E93" s="584">
        <f t="shared" si="2"/>
        <v>0</v>
      </c>
      <c r="F93" s="260"/>
      <c r="G93" s="260"/>
      <c r="H93" s="260"/>
      <c r="I93" s="260"/>
    </row>
    <row r="94" spans="1:9" x14ac:dyDescent="0.25">
      <c r="A94" s="813" t="s">
        <v>39</v>
      </c>
      <c r="B94" s="816" t="s">
        <v>13</v>
      </c>
      <c r="C94" s="194" t="s">
        <v>25</v>
      </c>
      <c r="D94" s="582" t="str">
        <f>IF(E94='Parametre - Agendové IS'!N127,"OK","Chyba")</f>
        <v>OK</v>
      </c>
      <c r="E94" s="587">
        <f t="shared" si="2"/>
        <v>0</v>
      </c>
      <c r="F94" s="259"/>
      <c r="G94" s="259"/>
      <c r="H94" s="259"/>
      <c r="I94" s="259"/>
    </row>
    <row r="95" spans="1:9" x14ac:dyDescent="0.25">
      <c r="A95" s="814"/>
      <c r="B95" s="817"/>
      <c r="C95" s="191" t="s">
        <v>26</v>
      </c>
      <c r="D95" s="583" t="str">
        <f>IF(E95='Parametre - Agendové IS'!N128,"OK","Chyba")</f>
        <v>OK</v>
      </c>
      <c r="E95" s="584">
        <f t="shared" si="2"/>
        <v>0</v>
      </c>
      <c r="F95" s="260"/>
      <c r="G95" s="260"/>
      <c r="H95" s="260"/>
      <c r="I95" s="260"/>
    </row>
    <row r="96" spans="1:9" x14ac:dyDescent="0.25">
      <c r="A96" s="814"/>
      <c r="B96" s="817"/>
      <c r="C96" s="191" t="s">
        <v>27</v>
      </c>
      <c r="D96" s="583" t="str">
        <f>IF(E96='Parametre - Agendové IS'!N129,"OK","Chyba")</f>
        <v>OK</v>
      </c>
      <c r="E96" s="584">
        <f t="shared" si="2"/>
        <v>0</v>
      </c>
      <c r="F96" s="260"/>
      <c r="G96" s="260"/>
      <c r="H96" s="260"/>
      <c r="I96" s="260"/>
    </row>
    <row r="97" spans="1:9" x14ac:dyDescent="0.25">
      <c r="A97" s="814"/>
      <c r="B97" s="817"/>
      <c r="C97" s="191" t="s">
        <v>28</v>
      </c>
      <c r="D97" s="583" t="str">
        <f>IF(E97='Parametre - Agendové IS'!N130,"OK","Chyba")</f>
        <v>OK</v>
      </c>
      <c r="E97" s="584">
        <f t="shared" si="2"/>
        <v>0</v>
      </c>
      <c r="F97" s="260"/>
      <c r="G97" s="260"/>
      <c r="H97" s="260"/>
      <c r="I97" s="260"/>
    </row>
    <row r="98" spans="1:9" x14ac:dyDescent="0.25">
      <c r="A98" s="814"/>
      <c r="B98" s="817"/>
      <c r="C98" s="191" t="s">
        <v>29</v>
      </c>
      <c r="D98" s="583" t="str">
        <f>IF(E98='Parametre - Agendové IS'!N131,"OK","Chyba")</f>
        <v>OK</v>
      </c>
      <c r="E98" s="584">
        <f t="shared" si="2"/>
        <v>0</v>
      </c>
      <c r="F98" s="260"/>
      <c r="G98" s="260"/>
      <c r="H98" s="260"/>
      <c r="I98" s="260"/>
    </row>
    <row r="99" spans="1:9" x14ac:dyDescent="0.25">
      <c r="A99" s="814"/>
      <c r="B99" s="817"/>
      <c r="C99" s="191" t="s">
        <v>30</v>
      </c>
      <c r="D99" s="583" t="str">
        <f>IF(E99='Parametre - Agendové IS'!N132,"OK","Chyba")</f>
        <v>OK</v>
      </c>
      <c r="E99" s="584">
        <f t="shared" si="2"/>
        <v>0</v>
      </c>
      <c r="F99" s="260"/>
      <c r="G99" s="260"/>
      <c r="H99" s="260"/>
      <c r="I99" s="260"/>
    </row>
    <row r="100" spans="1:9" x14ac:dyDescent="0.25">
      <c r="A100" s="814"/>
      <c r="B100" s="817"/>
      <c r="C100" s="191" t="s">
        <v>31</v>
      </c>
      <c r="D100" s="583" t="str">
        <f>IF(E100='Parametre - Agendové IS'!N133,"OK","Chyba")</f>
        <v>OK</v>
      </c>
      <c r="E100" s="584">
        <f t="shared" si="2"/>
        <v>0</v>
      </c>
      <c r="F100" s="260"/>
      <c r="G100" s="260"/>
      <c r="H100" s="260"/>
      <c r="I100" s="260"/>
    </row>
    <row r="101" spans="1:9" x14ac:dyDescent="0.25">
      <c r="A101" s="814"/>
      <c r="B101" s="817"/>
      <c r="C101" s="191" t="s">
        <v>32</v>
      </c>
      <c r="D101" s="583" t="str">
        <f>IF(E101='Parametre - Agendové IS'!N134,"OK","Chyba")</f>
        <v>OK</v>
      </c>
      <c r="E101" s="584">
        <f t="shared" si="2"/>
        <v>0</v>
      </c>
      <c r="F101" s="260"/>
      <c r="G101" s="260"/>
      <c r="H101" s="260"/>
      <c r="I101" s="260"/>
    </row>
    <row r="102" spans="1:9" x14ac:dyDescent="0.25">
      <c r="A102" s="814"/>
      <c r="B102" s="817"/>
      <c r="C102" s="191" t="s">
        <v>33</v>
      </c>
      <c r="D102" s="583" t="str">
        <f>IF(E102='Parametre - Agendové IS'!N135,"OK","Chyba")</f>
        <v>OK</v>
      </c>
      <c r="E102" s="584">
        <f t="shared" si="2"/>
        <v>0</v>
      </c>
      <c r="F102" s="260"/>
      <c r="G102" s="260"/>
      <c r="H102" s="260"/>
      <c r="I102" s="260"/>
    </row>
    <row r="103" spans="1:9" ht="15.75" thickBot="1" x14ac:dyDescent="0.3">
      <c r="A103" s="815"/>
      <c r="B103" s="818"/>
      <c r="C103" s="192" t="s">
        <v>34</v>
      </c>
      <c r="D103" s="583" t="str">
        <f>IF(E103='Parametre - Agendové IS'!N136,"OK","Chyba")</f>
        <v>OK</v>
      </c>
      <c r="E103" s="584">
        <f t="shared" si="2"/>
        <v>0</v>
      </c>
      <c r="F103" s="260"/>
      <c r="G103" s="260"/>
      <c r="H103" s="260"/>
      <c r="I103" s="260"/>
    </row>
    <row r="106" spans="1:9" ht="15.75" thickBot="1" x14ac:dyDescent="0.3"/>
    <row r="107" spans="1:9" x14ac:dyDescent="0.25">
      <c r="A107" s="819" t="str">
        <f>'Parametre - Agendové IS'!P1</f>
        <v>Modul 4</v>
      </c>
      <c r="B107" s="820"/>
      <c r="C107" s="821"/>
      <c r="D107" s="825" t="s">
        <v>105</v>
      </c>
      <c r="E107" s="826"/>
      <c r="F107" s="366" t="s">
        <v>167</v>
      </c>
      <c r="G107" s="366" t="s">
        <v>168</v>
      </c>
      <c r="H107" s="366" t="s">
        <v>169</v>
      </c>
      <c r="I107" s="366" t="s">
        <v>171</v>
      </c>
    </row>
    <row r="108" spans="1:9" ht="15.75" thickBot="1" x14ac:dyDescent="0.3">
      <c r="A108" s="822"/>
      <c r="B108" s="823"/>
      <c r="C108" s="824"/>
      <c r="D108" s="579" t="s">
        <v>366</v>
      </c>
      <c r="E108" s="580" t="s">
        <v>170</v>
      </c>
      <c r="F108" s="193" t="s">
        <v>170</v>
      </c>
      <c r="G108" s="193" t="s">
        <v>170</v>
      </c>
      <c r="H108" s="193" t="s">
        <v>170</v>
      </c>
      <c r="I108" s="193" t="s">
        <v>170</v>
      </c>
    </row>
    <row r="109" spans="1:9" x14ac:dyDescent="0.25">
      <c r="A109" s="813" t="s">
        <v>43</v>
      </c>
      <c r="B109" s="816" t="s">
        <v>188</v>
      </c>
      <c r="C109" s="194" t="s">
        <v>25</v>
      </c>
      <c r="D109" s="581" t="str">
        <f>IF(E109='Parametre - Agendové IS'!Q87,"OK","Chyba počtu FTE")</f>
        <v>OK</v>
      </c>
      <c r="E109" s="582">
        <f t="shared" ref="E109:E138" si="3">F109+G109+H109+I109</f>
        <v>0</v>
      </c>
      <c r="F109" s="259"/>
      <c r="G109" s="259"/>
      <c r="H109" s="259"/>
      <c r="I109" s="259"/>
    </row>
    <row r="110" spans="1:9" x14ac:dyDescent="0.25">
      <c r="A110" s="814"/>
      <c r="B110" s="817"/>
      <c r="C110" s="191" t="s">
        <v>26</v>
      </c>
      <c r="D110" s="583" t="str">
        <f>IF(E110='Parametre - Agendové IS'!Q88,"OK","Chyba počtu FTE")</f>
        <v>OK</v>
      </c>
      <c r="E110" s="584">
        <f t="shared" si="3"/>
        <v>0</v>
      </c>
      <c r="F110" s="260"/>
      <c r="G110" s="260"/>
      <c r="H110" s="260"/>
      <c r="I110" s="260"/>
    </row>
    <row r="111" spans="1:9" x14ac:dyDescent="0.25">
      <c r="A111" s="814"/>
      <c r="B111" s="817"/>
      <c r="C111" s="191" t="s">
        <v>27</v>
      </c>
      <c r="D111" s="583" t="str">
        <f>IF(E111='Parametre - Agendové IS'!Q89,"OK","Chyba počtu FTE")</f>
        <v>OK</v>
      </c>
      <c r="E111" s="584">
        <f t="shared" si="3"/>
        <v>0</v>
      </c>
      <c r="F111" s="260"/>
      <c r="G111" s="260"/>
      <c r="H111" s="260"/>
      <c r="I111" s="260"/>
    </row>
    <row r="112" spans="1:9" x14ac:dyDescent="0.25">
      <c r="A112" s="814"/>
      <c r="B112" s="817"/>
      <c r="C112" s="191" t="s">
        <v>28</v>
      </c>
      <c r="D112" s="583" t="str">
        <f>IF(E112='Parametre - Agendové IS'!Q90,"OK","Chyba počtu FTE")</f>
        <v>OK</v>
      </c>
      <c r="E112" s="584">
        <f t="shared" si="3"/>
        <v>0</v>
      </c>
      <c r="F112" s="260"/>
      <c r="G112" s="260"/>
      <c r="H112" s="260"/>
      <c r="I112" s="260"/>
    </row>
    <row r="113" spans="1:9" x14ac:dyDescent="0.25">
      <c r="A113" s="814"/>
      <c r="B113" s="817"/>
      <c r="C113" s="191" t="s">
        <v>29</v>
      </c>
      <c r="D113" s="583" t="str">
        <f>IF(E113='Parametre - Agendové IS'!Q91,"OK","Chyba počtu FTE")</f>
        <v>OK</v>
      </c>
      <c r="E113" s="584">
        <f t="shared" si="3"/>
        <v>0</v>
      </c>
      <c r="F113" s="260"/>
      <c r="G113" s="260"/>
      <c r="H113" s="260"/>
      <c r="I113" s="260"/>
    </row>
    <row r="114" spans="1:9" x14ac:dyDescent="0.25">
      <c r="A114" s="814"/>
      <c r="B114" s="817"/>
      <c r="C114" s="191" t="s">
        <v>30</v>
      </c>
      <c r="D114" s="583" t="str">
        <f>IF(E114='Parametre - Agendové IS'!Q92,"OK","Chyba počtu FTE")</f>
        <v>OK</v>
      </c>
      <c r="E114" s="584">
        <f t="shared" si="3"/>
        <v>0</v>
      </c>
      <c r="F114" s="260"/>
      <c r="G114" s="260"/>
      <c r="H114" s="260"/>
      <c r="I114" s="260"/>
    </row>
    <row r="115" spans="1:9" x14ac:dyDescent="0.25">
      <c r="A115" s="814"/>
      <c r="B115" s="817"/>
      <c r="C115" s="191" t="s">
        <v>31</v>
      </c>
      <c r="D115" s="583" t="str">
        <f>IF(E115='Parametre - Agendové IS'!Q93,"OK","Chyba počtu FTE")</f>
        <v>OK</v>
      </c>
      <c r="E115" s="584">
        <f t="shared" si="3"/>
        <v>0</v>
      </c>
      <c r="F115" s="260"/>
      <c r="G115" s="260"/>
      <c r="H115" s="260"/>
      <c r="I115" s="260"/>
    </row>
    <row r="116" spans="1:9" x14ac:dyDescent="0.25">
      <c r="A116" s="814"/>
      <c r="B116" s="817"/>
      <c r="C116" s="191" t="s">
        <v>32</v>
      </c>
      <c r="D116" s="583" t="str">
        <f>IF(E116='Parametre - Agendové IS'!Q94,"OK","Chyba počtu FTE")</f>
        <v>OK</v>
      </c>
      <c r="E116" s="584">
        <f t="shared" si="3"/>
        <v>0</v>
      </c>
      <c r="F116" s="260"/>
      <c r="G116" s="260"/>
      <c r="H116" s="260"/>
      <c r="I116" s="260"/>
    </row>
    <row r="117" spans="1:9" x14ac:dyDescent="0.25">
      <c r="A117" s="814"/>
      <c r="B117" s="817"/>
      <c r="C117" s="191" t="s">
        <v>33</v>
      </c>
      <c r="D117" s="583" t="str">
        <f>IF(E117='Parametre - Agendové IS'!Q95,"OK","Chyba počtu FTE")</f>
        <v>OK</v>
      </c>
      <c r="E117" s="584">
        <f t="shared" si="3"/>
        <v>0</v>
      </c>
      <c r="F117" s="260"/>
      <c r="G117" s="260"/>
      <c r="H117" s="260"/>
      <c r="I117" s="260"/>
    </row>
    <row r="118" spans="1:9" ht="15.75" thickBot="1" x14ac:dyDescent="0.3">
      <c r="A118" s="814"/>
      <c r="B118" s="817"/>
      <c r="C118" s="191" t="s">
        <v>34</v>
      </c>
      <c r="D118" s="585" t="str">
        <f>IF(E118='Parametre - Agendové IS'!Q96,"OK","Chyba počtu FTE")</f>
        <v>OK</v>
      </c>
      <c r="E118" s="586">
        <f t="shared" si="3"/>
        <v>0</v>
      </c>
      <c r="F118" s="261"/>
      <c r="G118" s="261"/>
      <c r="H118" s="261"/>
      <c r="I118" s="261"/>
    </row>
    <row r="119" spans="1:9" x14ac:dyDescent="0.25">
      <c r="A119" s="813" t="s">
        <v>41</v>
      </c>
      <c r="B119" s="816" t="s">
        <v>37</v>
      </c>
      <c r="C119" s="194" t="s">
        <v>25</v>
      </c>
      <c r="D119" s="582" t="str">
        <f>IF(E119='Parametre - Agendové IS'!Q6,"OK","Chyba počtu podaní")</f>
        <v>OK</v>
      </c>
      <c r="E119" s="587">
        <f t="shared" si="3"/>
        <v>0</v>
      </c>
      <c r="F119" s="259"/>
      <c r="G119" s="259"/>
      <c r="H119" s="259"/>
      <c r="I119" s="259"/>
    </row>
    <row r="120" spans="1:9" x14ac:dyDescent="0.25">
      <c r="A120" s="814"/>
      <c r="B120" s="817"/>
      <c r="C120" s="191" t="s">
        <v>26</v>
      </c>
      <c r="D120" s="583" t="str">
        <f>IF(E120='Parametre - Agendové IS'!Q7,"OK","Chyba počtu podaní")</f>
        <v>OK</v>
      </c>
      <c r="E120" s="584">
        <f t="shared" si="3"/>
        <v>0</v>
      </c>
      <c r="F120" s="260"/>
      <c r="G120" s="260"/>
      <c r="H120" s="260"/>
      <c r="I120" s="260"/>
    </row>
    <row r="121" spans="1:9" x14ac:dyDescent="0.25">
      <c r="A121" s="814"/>
      <c r="B121" s="817"/>
      <c r="C121" s="191" t="s">
        <v>27</v>
      </c>
      <c r="D121" s="583" t="str">
        <f>IF(E121='Parametre - Agendové IS'!Q8,"OK","Chyba počtu podaní")</f>
        <v>OK</v>
      </c>
      <c r="E121" s="584">
        <f t="shared" si="3"/>
        <v>0</v>
      </c>
      <c r="F121" s="260"/>
      <c r="G121" s="260"/>
      <c r="H121" s="260"/>
      <c r="I121" s="260"/>
    </row>
    <row r="122" spans="1:9" x14ac:dyDescent="0.25">
      <c r="A122" s="814"/>
      <c r="B122" s="817"/>
      <c r="C122" s="191" t="s">
        <v>28</v>
      </c>
      <c r="D122" s="583" t="str">
        <f>IF(E122='Parametre - Agendové IS'!Q9,"OK","Chyba počtu podaní")</f>
        <v>OK</v>
      </c>
      <c r="E122" s="584">
        <f t="shared" si="3"/>
        <v>0</v>
      </c>
      <c r="F122" s="260"/>
      <c r="G122" s="260"/>
      <c r="H122" s="260"/>
      <c r="I122" s="260"/>
    </row>
    <row r="123" spans="1:9" x14ac:dyDescent="0.25">
      <c r="A123" s="814"/>
      <c r="B123" s="817"/>
      <c r="C123" s="191" t="s">
        <v>29</v>
      </c>
      <c r="D123" s="583" t="str">
        <f>IF(E123='Parametre - Agendové IS'!Q10,"OK","Chyba počtu podaní")</f>
        <v>OK</v>
      </c>
      <c r="E123" s="584">
        <f t="shared" si="3"/>
        <v>0</v>
      </c>
      <c r="F123" s="260"/>
      <c r="G123" s="260"/>
      <c r="H123" s="260"/>
      <c r="I123" s="260"/>
    </row>
    <row r="124" spans="1:9" x14ac:dyDescent="0.25">
      <c r="A124" s="814"/>
      <c r="B124" s="817"/>
      <c r="C124" s="191" t="s">
        <v>30</v>
      </c>
      <c r="D124" s="583" t="str">
        <f>IF(E124='Parametre - Agendové IS'!Q11,"OK","Chyba počtu podaní")</f>
        <v>OK</v>
      </c>
      <c r="E124" s="584">
        <f t="shared" si="3"/>
        <v>0</v>
      </c>
      <c r="F124" s="260"/>
      <c r="G124" s="260"/>
      <c r="H124" s="260"/>
      <c r="I124" s="260"/>
    </row>
    <row r="125" spans="1:9" x14ac:dyDescent="0.25">
      <c r="A125" s="814"/>
      <c r="B125" s="817"/>
      <c r="C125" s="191" t="s">
        <v>31</v>
      </c>
      <c r="D125" s="583" t="str">
        <f>IF(E125='Parametre - Agendové IS'!Q12,"OK","Chyba počtu podaní")</f>
        <v>OK</v>
      </c>
      <c r="E125" s="584">
        <f t="shared" si="3"/>
        <v>0</v>
      </c>
      <c r="F125" s="260"/>
      <c r="G125" s="260"/>
      <c r="H125" s="260"/>
      <c r="I125" s="260"/>
    </row>
    <row r="126" spans="1:9" x14ac:dyDescent="0.25">
      <c r="A126" s="814"/>
      <c r="B126" s="817"/>
      <c r="C126" s="191" t="s">
        <v>32</v>
      </c>
      <c r="D126" s="583" t="str">
        <f>IF(E126='Parametre - Agendové IS'!Q13,"OK","Chyba počtu podaní")</f>
        <v>OK</v>
      </c>
      <c r="E126" s="584">
        <f t="shared" si="3"/>
        <v>0</v>
      </c>
      <c r="F126" s="260"/>
      <c r="G126" s="260"/>
      <c r="H126" s="260"/>
      <c r="I126" s="260"/>
    </row>
    <row r="127" spans="1:9" x14ac:dyDescent="0.25">
      <c r="A127" s="814"/>
      <c r="B127" s="817"/>
      <c r="C127" s="191" t="s">
        <v>33</v>
      </c>
      <c r="D127" s="583" t="str">
        <f>IF(E127='Parametre - Agendové IS'!Q14,"OK","Chyba počtu podaní")</f>
        <v>OK</v>
      </c>
      <c r="E127" s="584">
        <f t="shared" si="3"/>
        <v>0</v>
      </c>
      <c r="F127" s="260"/>
      <c r="G127" s="260"/>
      <c r="H127" s="260"/>
      <c r="I127" s="260"/>
    </row>
    <row r="128" spans="1:9" ht="15.75" thickBot="1" x14ac:dyDescent="0.3">
      <c r="A128" s="815"/>
      <c r="B128" s="818"/>
      <c r="C128" s="192" t="s">
        <v>34</v>
      </c>
      <c r="D128" s="583" t="str">
        <f>IF(E128='Parametre - Agendové IS'!Q15,"OK","Chyba počtu podaní")</f>
        <v>OK</v>
      </c>
      <c r="E128" s="584">
        <f t="shared" si="3"/>
        <v>0</v>
      </c>
      <c r="F128" s="260"/>
      <c r="G128" s="260"/>
      <c r="H128" s="260"/>
      <c r="I128" s="260"/>
    </row>
    <row r="129" spans="1:9" x14ac:dyDescent="0.25">
      <c r="A129" s="813" t="s">
        <v>39</v>
      </c>
      <c r="B129" s="816" t="s">
        <v>13</v>
      </c>
      <c r="C129" s="194" t="s">
        <v>25</v>
      </c>
      <c r="D129" s="582" t="str">
        <f>IF(E129='Parametre - Agendové IS'!Q127,"OK","Chyba")</f>
        <v>OK</v>
      </c>
      <c r="E129" s="587">
        <f t="shared" si="3"/>
        <v>0</v>
      </c>
      <c r="F129" s="259"/>
      <c r="G129" s="259"/>
      <c r="H129" s="259"/>
      <c r="I129" s="259"/>
    </row>
    <row r="130" spans="1:9" x14ac:dyDescent="0.25">
      <c r="A130" s="814"/>
      <c r="B130" s="817"/>
      <c r="C130" s="191" t="s">
        <v>26</v>
      </c>
      <c r="D130" s="583" t="str">
        <f>IF(E130='Parametre - Agendové IS'!Q128,"OK","Chyba")</f>
        <v>OK</v>
      </c>
      <c r="E130" s="584">
        <f t="shared" si="3"/>
        <v>0</v>
      </c>
      <c r="F130" s="260"/>
      <c r="G130" s="260"/>
      <c r="H130" s="260"/>
      <c r="I130" s="260"/>
    </row>
    <row r="131" spans="1:9" x14ac:dyDescent="0.25">
      <c r="A131" s="814"/>
      <c r="B131" s="817"/>
      <c r="C131" s="191" t="s">
        <v>27</v>
      </c>
      <c r="D131" s="583" t="str">
        <f>IF(E131='Parametre - Agendové IS'!Q129,"OK","Chyba")</f>
        <v>OK</v>
      </c>
      <c r="E131" s="584">
        <f t="shared" si="3"/>
        <v>0</v>
      </c>
      <c r="F131" s="260"/>
      <c r="G131" s="260"/>
      <c r="H131" s="260"/>
      <c r="I131" s="260"/>
    </row>
    <row r="132" spans="1:9" x14ac:dyDescent="0.25">
      <c r="A132" s="814"/>
      <c r="B132" s="817"/>
      <c r="C132" s="191" t="s">
        <v>28</v>
      </c>
      <c r="D132" s="583" t="str">
        <f>IF(E132='Parametre - Agendové IS'!Q130,"OK","Chyba")</f>
        <v>OK</v>
      </c>
      <c r="E132" s="584">
        <f t="shared" si="3"/>
        <v>0</v>
      </c>
      <c r="F132" s="260"/>
      <c r="G132" s="260"/>
      <c r="H132" s="260"/>
      <c r="I132" s="260"/>
    </row>
    <row r="133" spans="1:9" x14ac:dyDescent="0.25">
      <c r="A133" s="814"/>
      <c r="B133" s="817"/>
      <c r="C133" s="191" t="s">
        <v>29</v>
      </c>
      <c r="D133" s="583" t="str">
        <f>IF(E133='Parametre - Agendové IS'!Q131,"OK","Chyba")</f>
        <v>OK</v>
      </c>
      <c r="E133" s="584">
        <f t="shared" si="3"/>
        <v>0</v>
      </c>
      <c r="F133" s="260"/>
      <c r="G133" s="260"/>
      <c r="H133" s="260"/>
      <c r="I133" s="260"/>
    </row>
    <row r="134" spans="1:9" x14ac:dyDescent="0.25">
      <c r="A134" s="814"/>
      <c r="B134" s="817"/>
      <c r="C134" s="191" t="s">
        <v>30</v>
      </c>
      <c r="D134" s="583" t="str">
        <f>IF(E134='Parametre - Agendové IS'!Q132,"OK","Chyba")</f>
        <v>OK</v>
      </c>
      <c r="E134" s="584">
        <f t="shared" si="3"/>
        <v>0</v>
      </c>
      <c r="F134" s="260"/>
      <c r="G134" s="260"/>
      <c r="H134" s="260"/>
      <c r="I134" s="260"/>
    </row>
    <row r="135" spans="1:9" x14ac:dyDescent="0.25">
      <c r="A135" s="814"/>
      <c r="B135" s="817"/>
      <c r="C135" s="191" t="s">
        <v>31</v>
      </c>
      <c r="D135" s="583" t="str">
        <f>IF(E135='Parametre - Agendové IS'!Q133,"OK","Chyba")</f>
        <v>OK</v>
      </c>
      <c r="E135" s="584">
        <f t="shared" si="3"/>
        <v>0</v>
      </c>
      <c r="F135" s="260"/>
      <c r="G135" s="260"/>
      <c r="H135" s="260"/>
      <c r="I135" s="260"/>
    </row>
    <row r="136" spans="1:9" x14ac:dyDescent="0.25">
      <c r="A136" s="814"/>
      <c r="B136" s="817"/>
      <c r="C136" s="191" t="s">
        <v>32</v>
      </c>
      <c r="D136" s="583" t="str">
        <f>IF(E136='Parametre - Agendové IS'!Q134,"OK","Chyba")</f>
        <v>OK</v>
      </c>
      <c r="E136" s="584">
        <f t="shared" si="3"/>
        <v>0</v>
      </c>
      <c r="F136" s="260"/>
      <c r="G136" s="260"/>
      <c r="H136" s="260"/>
      <c r="I136" s="260"/>
    </row>
    <row r="137" spans="1:9" x14ac:dyDescent="0.25">
      <c r="A137" s="814"/>
      <c r="B137" s="817"/>
      <c r="C137" s="191" t="s">
        <v>33</v>
      </c>
      <c r="D137" s="583" t="str">
        <f>IF(E137='Parametre - Agendové IS'!Q135,"OK","Chyba")</f>
        <v>OK</v>
      </c>
      <c r="E137" s="584">
        <f t="shared" si="3"/>
        <v>0</v>
      </c>
      <c r="F137" s="260"/>
      <c r="G137" s="260"/>
      <c r="H137" s="260"/>
      <c r="I137" s="260"/>
    </row>
    <row r="138" spans="1:9" ht="15.75" thickBot="1" x14ac:dyDescent="0.3">
      <c r="A138" s="815"/>
      <c r="B138" s="818"/>
      <c r="C138" s="192" t="s">
        <v>34</v>
      </c>
      <c r="D138" s="583" t="str">
        <f>IF(E138='Parametre - Agendové IS'!Q136,"OK","Chyba")</f>
        <v>OK</v>
      </c>
      <c r="E138" s="584">
        <f t="shared" si="3"/>
        <v>0</v>
      </c>
      <c r="F138" s="260"/>
      <c r="G138" s="260"/>
      <c r="H138" s="260"/>
      <c r="I138" s="260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Ondrej Kováč</cp:lastModifiedBy>
  <cp:lastPrinted>2018-08-24T09:21:09Z</cp:lastPrinted>
  <dcterms:created xsi:type="dcterms:W3CDTF">2015-01-29T13:50:20Z</dcterms:created>
  <dcterms:modified xsi:type="dcterms:W3CDTF">2020-01-11T00:42:18Z</dcterms:modified>
</cp:coreProperties>
</file>